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A87A07C3-45FF-49D8-9F28-8631F4F5302B}" xr6:coauthVersionLast="36" xr6:coauthVersionMax="36" xr10:uidLastSave="{00000000-0000-0000-0000-000000000000}"/>
  <bookViews>
    <workbookView xWindow="0" yWindow="0" windowWidth="28800" windowHeight="12225" tabRatio="677" xr2:uid="{E15D90B6-4D32-412D-9266-03974412A6A8}"/>
  </bookViews>
  <sheets>
    <sheet name="Generale" sheetId="6" r:id="rId1"/>
    <sheet name="Nora Sciplino" sheetId="5" r:id="rId2"/>
    <sheet name="Castellotti" sheetId="9" r:id="rId3"/>
    <sheet name="Castelli Pavesi" sheetId="14" r:id="rId4"/>
    <sheet name="Solidarietà" sheetId="10" r:id="rId5"/>
    <sheet name="Coppa Monza" sheetId="17" state="hidden" r:id="rId6"/>
    <sheet name="Maserati" sheetId="16" state="hidden" r:id="rId7"/>
    <sheet name="200 Miglia CR" sheetId="13" state="hidden" r:id="rId8"/>
    <sheet name="Erba Ghisallo" sheetId="12" state="hidden" r:id="rId9"/>
    <sheet name="Ambrosiano" sheetId="15" state="hidden" r:id="rId10"/>
    <sheet name="concorrenti" sheetId="7" state="hidden" r:id="rId11"/>
    <sheet name="Regolamento" sheetId="3" state="hidden" r:id="rId12"/>
  </sheets>
  <definedNames>
    <definedName name="_xlnm._FilterDatabase" localSheetId="7" hidden="1">'200 Miglia CR'!$A$11:$V$68</definedName>
    <definedName name="_xlnm._FilterDatabase" localSheetId="9" hidden="1">Ambrosiano!$A$11:$V$44</definedName>
    <definedName name="_xlnm._FilterDatabase" localSheetId="3" hidden="1">'Castelli Pavesi'!$A$11:$AB$45</definedName>
    <definedName name="_xlnm._FilterDatabase" localSheetId="2" hidden="1">Castellotti!$A$12:$AA$60</definedName>
    <definedName name="_xlnm._FilterDatabase" localSheetId="10" hidden="1">concorrenti!$A$1:$L$251</definedName>
    <definedName name="_xlnm._FilterDatabase" localSheetId="8" hidden="1">'Erba Ghisallo'!$A$11:$V$59</definedName>
    <definedName name="_xlnm._FilterDatabase" localSheetId="0" hidden="1">Generale!$A$5:$AF$5</definedName>
    <definedName name="_xlnm._FilterDatabase" localSheetId="1" hidden="1">'Nora Sciplino'!$A$12:$AF$64</definedName>
    <definedName name="_xlnm._FilterDatabase" localSheetId="4" hidden="1">Solidarietà!$A$11:$V$73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0" l="1"/>
  <c r="C21" i="10"/>
  <c r="C18" i="10"/>
  <c r="C19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12" i="10"/>
  <c r="C13" i="10"/>
  <c r="C14" i="10"/>
  <c r="C15" i="10"/>
  <c r="C16" i="10"/>
  <c r="C17" i="10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76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77" i="6"/>
  <c r="H176" i="6"/>
  <c r="G179" i="6"/>
  <c r="G180" i="6"/>
  <c r="G181" i="6"/>
  <c r="G183" i="6"/>
  <c r="G184" i="6"/>
  <c r="G186" i="6"/>
  <c r="G188" i="6"/>
  <c r="G190" i="6"/>
  <c r="G192" i="6"/>
  <c r="G194" i="6"/>
  <c r="G196" i="6"/>
  <c r="G198" i="6"/>
  <c r="G177" i="6"/>
  <c r="F179" i="6"/>
  <c r="F180" i="6"/>
  <c r="F182" i="6"/>
  <c r="F185" i="6"/>
  <c r="F187" i="6"/>
  <c r="F189" i="6"/>
  <c r="F191" i="6"/>
  <c r="F193" i="6"/>
  <c r="F195" i="6"/>
  <c r="F197" i="6"/>
  <c r="F198" i="6"/>
  <c r="F177" i="6"/>
  <c r="I120" i="6"/>
  <c r="I15" i="6"/>
  <c r="I26" i="6"/>
  <c r="I27" i="6"/>
  <c r="I29" i="6"/>
  <c r="I33" i="6"/>
  <c r="I34" i="6"/>
  <c r="I39" i="6"/>
  <c r="I41" i="6"/>
  <c r="I43" i="6"/>
  <c r="I44" i="6"/>
  <c r="I45" i="6"/>
  <c r="I46" i="6"/>
  <c r="I49" i="6"/>
  <c r="I50" i="6"/>
  <c r="I52" i="6"/>
  <c r="I53" i="6"/>
  <c r="I54" i="6"/>
  <c r="I55" i="6"/>
  <c r="I56" i="6"/>
  <c r="I57" i="6"/>
  <c r="I59" i="6"/>
  <c r="I62" i="6"/>
  <c r="I63" i="6"/>
  <c r="I65" i="6"/>
  <c r="I66" i="6"/>
  <c r="I68" i="6"/>
  <c r="I69" i="6"/>
  <c r="I70" i="6"/>
  <c r="I72" i="6"/>
  <c r="I73" i="6"/>
  <c r="I74" i="6"/>
  <c r="I75" i="6"/>
  <c r="I77" i="6"/>
  <c r="I79" i="6"/>
  <c r="I80" i="6"/>
  <c r="I81" i="6"/>
  <c r="I86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H38" i="6"/>
  <c r="H42" i="6"/>
  <c r="H25" i="6"/>
  <c r="H47" i="6"/>
  <c r="H17" i="6"/>
  <c r="H18" i="6"/>
  <c r="H32" i="6"/>
  <c r="H22" i="6"/>
  <c r="H35" i="6"/>
  <c r="H60" i="6"/>
  <c r="H30" i="6"/>
  <c r="H36" i="6"/>
  <c r="H48" i="6"/>
  <c r="H67" i="6"/>
  <c r="H61" i="6"/>
  <c r="H76" i="6"/>
  <c r="H78" i="6"/>
  <c r="H71" i="6"/>
  <c r="H83" i="6"/>
  <c r="H82" i="6"/>
  <c r="H84" i="6"/>
  <c r="H85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20" i="6"/>
  <c r="H15" i="6"/>
  <c r="H26" i="6"/>
  <c r="H39" i="6"/>
  <c r="H41" i="6"/>
  <c r="H43" i="6"/>
  <c r="H44" i="6"/>
  <c r="H45" i="6"/>
  <c r="H49" i="6"/>
  <c r="H50" i="6"/>
  <c r="H53" i="6"/>
  <c r="H55" i="6"/>
  <c r="H59" i="6"/>
  <c r="H62" i="6"/>
  <c r="H63" i="6"/>
  <c r="H65" i="6"/>
  <c r="H66" i="6"/>
  <c r="H69" i="6"/>
  <c r="H72" i="6"/>
  <c r="H75" i="6"/>
  <c r="H77" i="6"/>
  <c r="H79" i="6"/>
  <c r="H80" i="6"/>
  <c r="H81" i="6"/>
  <c r="H86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1" i="6"/>
  <c r="H122" i="6"/>
  <c r="H123" i="6"/>
  <c r="H124" i="6"/>
  <c r="H125" i="6"/>
  <c r="H126" i="6"/>
  <c r="H103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04" i="6"/>
  <c r="H159" i="6"/>
  <c r="H160" i="6"/>
  <c r="H161" i="6"/>
  <c r="H162" i="6"/>
  <c r="H163" i="6"/>
  <c r="H164" i="6"/>
  <c r="H165" i="6"/>
  <c r="H166" i="6"/>
  <c r="H28" i="6"/>
  <c r="G16" i="6"/>
  <c r="G38" i="6"/>
  <c r="G42" i="6"/>
  <c r="G23" i="6"/>
  <c r="G12" i="6"/>
  <c r="G25" i="6"/>
  <c r="G47" i="6"/>
  <c r="G32" i="6"/>
  <c r="G35" i="6"/>
  <c r="G60" i="6"/>
  <c r="G67" i="6"/>
  <c r="G37" i="6"/>
  <c r="G40" i="6"/>
  <c r="G58" i="6"/>
  <c r="G61" i="6"/>
  <c r="G76" i="6"/>
  <c r="G78" i="6"/>
  <c r="G64" i="6"/>
  <c r="G83" i="6"/>
  <c r="G84" i="6"/>
  <c r="G85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20" i="6"/>
  <c r="G41" i="6"/>
  <c r="G46" i="6"/>
  <c r="G50" i="6"/>
  <c r="G52" i="6"/>
  <c r="G53" i="6"/>
  <c r="G56" i="6"/>
  <c r="G57" i="6"/>
  <c r="G62" i="6"/>
  <c r="G66" i="6"/>
  <c r="G68" i="6"/>
  <c r="G70" i="6"/>
  <c r="G72" i="6"/>
  <c r="G73" i="6"/>
  <c r="G75" i="6"/>
  <c r="G79" i="6"/>
  <c r="G86" i="6"/>
  <c r="G111" i="6"/>
  <c r="G112" i="6"/>
  <c r="G113" i="6"/>
  <c r="G114" i="6"/>
  <c r="G115" i="6"/>
  <c r="G116" i="6"/>
  <c r="G117" i="6"/>
  <c r="G118" i="6"/>
  <c r="G119" i="6"/>
  <c r="G121" i="6"/>
  <c r="G122" i="6"/>
  <c r="G123" i="6"/>
  <c r="G124" i="6"/>
  <c r="G125" i="6"/>
  <c r="G126" i="6"/>
  <c r="G103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04" i="6"/>
  <c r="G159" i="6"/>
  <c r="G160" i="6"/>
  <c r="G161" i="6"/>
  <c r="G162" i="6"/>
  <c r="G163" i="6"/>
  <c r="G164" i="6"/>
  <c r="G165" i="6"/>
  <c r="G166" i="6"/>
  <c r="G19" i="6"/>
  <c r="G28" i="6"/>
  <c r="F16" i="6"/>
  <c r="F38" i="6"/>
  <c r="F42" i="6"/>
  <c r="F11" i="6"/>
  <c r="F23" i="6"/>
  <c r="F47" i="6"/>
  <c r="F20" i="6"/>
  <c r="F21" i="6"/>
  <c r="F60" i="6"/>
  <c r="F48" i="6"/>
  <c r="F67" i="6"/>
  <c r="F58" i="6"/>
  <c r="F76" i="6"/>
  <c r="F78" i="6"/>
  <c r="F51" i="6"/>
  <c r="F83" i="6"/>
  <c r="F82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20" i="6"/>
  <c r="F27" i="6"/>
  <c r="F29" i="6"/>
  <c r="F33" i="6"/>
  <c r="F34" i="6"/>
  <c r="F39" i="6"/>
  <c r="F46" i="6"/>
  <c r="F54" i="6"/>
  <c r="F55" i="6"/>
  <c r="F57" i="6"/>
  <c r="F59" i="6"/>
  <c r="F63" i="6"/>
  <c r="F65" i="6"/>
  <c r="F69" i="6"/>
  <c r="F70" i="6"/>
  <c r="F73" i="6"/>
  <c r="F74" i="6"/>
  <c r="F77" i="6"/>
  <c r="F80" i="6"/>
  <c r="F105" i="6"/>
  <c r="F106" i="6"/>
  <c r="F107" i="6"/>
  <c r="F108" i="6"/>
  <c r="F109" i="6"/>
  <c r="F110" i="6"/>
  <c r="F119" i="6"/>
  <c r="F121" i="6"/>
  <c r="F122" i="6"/>
  <c r="F123" i="6"/>
  <c r="F124" i="6"/>
  <c r="F125" i="6"/>
  <c r="F126" i="6"/>
  <c r="F103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04" i="6"/>
  <c r="F159" i="6"/>
  <c r="F160" i="6"/>
  <c r="F161" i="6"/>
  <c r="F162" i="6"/>
  <c r="F163" i="6"/>
  <c r="F164" i="6"/>
  <c r="F165" i="6"/>
  <c r="F166" i="6"/>
  <c r="F19" i="6"/>
  <c r="F28" i="6"/>
  <c r="C177" i="6"/>
  <c r="D177" i="6"/>
  <c r="E177" i="6"/>
  <c r="R43" i="10"/>
  <c r="R42" i="10"/>
  <c r="R12" i="10"/>
  <c r="B65" i="10" l="1"/>
  <c r="I65" i="10"/>
  <c r="J65" i="10" s="1"/>
  <c r="M73" i="10"/>
  <c r="N73" i="10"/>
  <c r="O73" i="10"/>
  <c r="R73" i="10"/>
  <c r="B48" i="10"/>
  <c r="I48" i="10"/>
  <c r="J48" i="10" s="1"/>
  <c r="M64" i="10"/>
  <c r="N64" i="10"/>
  <c r="O64" i="10"/>
  <c r="R64" i="10"/>
  <c r="B34" i="10"/>
  <c r="I34" i="10"/>
  <c r="J34" i="10" s="1"/>
  <c r="M65" i="10"/>
  <c r="N65" i="10"/>
  <c r="O65" i="10"/>
  <c r="R65" i="10"/>
  <c r="B44" i="10"/>
  <c r="I44" i="10"/>
  <c r="J44" i="10" s="1"/>
  <c r="M66" i="10"/>
  <c r="N66" i="10"/>
  <c r="O66" i="10"/>
  <c r="R66" i="10"/>
  <c r="B59" i="10"/>
  <c r="I59" i="10"/>
  <c r="J59" i="10" s="1"/>
  <c r="M67" i="10"/>
  <c r="N67" i="10"/>
  <c r="O67" i="10"/>
  <c r="R67" i="10"/>
  <c r="B36" i="10"/>
  <c r="I36" i="10"/>
  <c r="J36" i="10" s="1"/>
  <c r="M68" i="10"/>
  <c r="P68" i="10" s="1"/>
  <c r="I103" i="6" s="1"/>
  <c r="N68" i="10"/>
  <c r="O68" i="10"/>
  <c r="R68" i="10"/>
  <c r="B73" i="10"/>
  <c r="I73" i="10"/>
  <c r="J73" i="10" s="1"/>
  <c r="M69" i="10"/>
  <c r="N69" i="10"/>
  <c r="O69" i="10"/>
  <c r="R69" i="10"/>
  <c r="B49" i="10"/>
  <c r="I49" i="10"/>
  <c r="J49" i="10" s="1"/>
  <c r="M70" i="10"/>
  <c r="N70" i="10"/>
  <c r="O70" i="10"/>
  <c r="R70" i="10"/>
  <c r="B69" i="10"/>
  <c r="I69" i="10"/>
  <c r="J69" i="10" s="1"/>
  <c r="M71" i="10"/>
  <c r="N71" i="10"/>
  <c r="O71" i="10"/>
  <c r="R71" i="10"/>
  <c r="B75" i="10"/>
  <c r="C75" i="10"/>
  <c r="B58" i="10"/>
  <c r="I58" i="10"/>
  <c r="J58" i="10" s="1"/>
  <c r="M72" i="10"/>
  <c r="N72" i="10"/>
  <c r="O72" i="10"/>
  <c r="R72" i="10"/>
  <c r="C179" i="6"/>
  <c r="D179" i="6"/>
  <c r="E179" i="6"/>
  <c r="J179" i="6"/>
  <c r="L179" i="6"/>
  <c r="M179" i="6"/>
  <c r="N179" i="6"/>
  <c r="C180" i="6"/>
  <c r="D180" i="6"/>
  <c r="E180" i="6"/>
  <c r="J180" i="6"/>
  <c r="L180" i="6"/>
  <c r="M180" i="6"/>
  <c r="N180" i="6"/>
  <c r="C57" i="14"/>
  <c r="C56" i="14"/>
  <c r="C55" i="14"/>
  <c r="C54" i="14"/>
  <c r="C53" i="14"/>
  <c r="C52" i="14"/>
  <c r="C51" i="14"/>
  <c r="C50" i="14"/>
  <c r="C49" i="14"/>
  <c r="C48" i="14"/>
  <c r="C21" i="14"/>
  <c r="I21" i="14" s="1"/>
  <c r="C22" i="14"/>
  <c r="I22" i="14" s="1"/>
  <c r="C23" i="14"/>
  <c r="I23" i="14" s="1"/>
  <c r="C24" i="14"/>
  <c r="I24" i="14" s="1"/>
  <c r="C25" i="14"/>
  <c r="I25" i="14" s="1"/>
  <c r="C26" i="14"/>
  <c r="I26" i="14" s="1"/>
  <c r="C27" i="14"/>
  <c r="I27" i="14" s="1"/>
  <c r="C28" i="14"/>
  <c r="I28" i="14" s="1"/>
  <c r="C29" i="14"/>
  <c r="I29" i="14" s="1"/>
  <c r="C30" i="14"/>
  <c r="I30" i="14" s="1"/>
  <c r="C31" i="14"/>
  <c r="I31" i="14" s="1"/>
  <c r="C32" i="14"/>
  <c r="I32" i="14" s="1"/>
  <c r="C33" i="14"/>
  <c r="I33" i="14" s="1"/>
  <c r="C34" i="14"/>
  <c r="I34" i="14" s="1"/>
  <c r="C35" i="14"/>
  <c r="I35" i="14" s="1"/>
  <c r="C36" i="14"/>
  <c r="I36" i="14" s="1"/>
  <c r="C37" i="14"/>
  <c r="I37" i="14" s="1"/>
  <c r="C38" i="14"/>
  <c r="I38" i="14" s="1"/>
  <c r="C39" i="14"/>
  <c r="I39" i="14" s="1"/>
  <c r="C40" i="14"/>
  <c r="I40" i="14" s="1"/>
  <c r="C41" i="14"/>
  <c r="I41" i="14" s="1"/>
  <c r="C42" i="14"/>
  <c r="I42" i="14" s="1"/>
  <c r="C43" i="14"/>
  <c r="I43" i="14" s="1"/>
  <c r="C44" i="14"/>
  <c r="I44" i="14" s="1"/>
  <c r="C45" i="14"/>
  <c r="I45" i="14" s="1"/>
  <c r="C12" i="14"/>
  <c r="I12" i="14" s="1"/>
  <c r="C13" i="14"/>
  <c r="I13" i="14" s="1"/>
  <c r="C14" i="14"/>
  <c r="I14" i="14" s="1"/>
  <c r="C15" i="14"/>
  <c r="I15" i="14" s="1"/>
  <c r="C16" i="14"/>
  <c r="I16" i="14" s="1"/>
  <c r="C17" i="14"/>
  <c r="I17" i="14" s="1"/>
  <c r="C18" i="14"/>
  <c r="I18" i="14" s="1"/>
  <c r="C19" i="14"/>
  <c r="I19" i="14" s="1"/>
  <c r="C20" i="14"/>
  <c r="I20" i="14" s="1"/>
  <c r="B57" i="14"/>
  <c r="B56" i="14"/>
  <c r="B55" i="14"/>
  <c r="B54" i="14"/>
  <c r="B53" i="14"/>
  <c r="B52" i="14"/>
  <c r="B51" i="14"/>
  <c r="B50" i="14"/>
  <c r="B49" i="14"/>
  <c r="O101" i="9"/>
  <c r="O102" i="9"/>
  <c r="O103" i="9"/>
  <c r="O104" i="9"/>
  <c r="O105" i="9"/>
  <c r="O106" i="9"/>
  <c r="O107" i="9"/>
  <c r="O108" i="9"/>
  <c r="O109" i="9"/>
  <c r="O100" i="9"/>
  <c r="O108" i="5"/>
  <c r="O109" i="5"/>
  <c r="O110" i="5"/>
  <c r="P218" i="6"/>
  <c r="C10" i="6"/>
  <c r="C54" i="6"/>
  <c r="C24" i="6"/>
  <c r="C49" i="6"/>
  <c r="C77" i="6"/>
  <c r="C31" i="6"/>
  <c r="J182" i="6"/>
  <c r="L182" i="6"/>
  <c r="M182" i="6"/>
  <c r="N182" i="6"/>
  <c r="J187" i="6"/>
  <c r="L187" i="6"/>
  <c r="M187" i="6"/>
  <c r="N187" i="6"/>
  <c r="J186" i="6"/>
  <c r="L186" i="6"/>
  <c r="M186" i="6"/>
  <c r="N186" i="6"/>
  <c r="J178" i="6"/>
  <c r="L178" i="6"/>
  <c r="M178" i="6"/>
  <c r="N178" i="6"/>
  <c r="J185" i="6"/>
  <c r="L185" i="6"/>
  <c r="M185" i="6"/>
  <c r="N185" i="6"/>
  <c r="J198" i="6"/>
  <c r="L198" i="6"/>
  <c r="M198" i="6"/>
  <c r="N198" i="6"/>
  <c r="J197" i="6"/>
  <c r="L197" i="6"/>
  <c r="M197" i="6"/>
  <c r="N197" i="6"/>
  <c r="J181" i="6"/>
  <c r="L181" i="6"/>
  <c r="M181" i="6"/>
  <c r="N181" i="6"/>
  <c r="J191" i="6"/>
  <c r="L191" i="6"/>
  <c r="M191" i="6"/>
  <c r="N191" i="6"/>
  <c r="J195" i="6"/>
  <c r="L195" i="6"/>
  <c r="M195" i="6"/>
  <c r="N195" i="6"/>
  <c r="J193" i="6"/>
  <c r="L193" i="6"/>
  <c r="M193" i="6"/>
  <c r="N193" i="6"/>
  <c r="J192" i="6"/>
  <c r="L192" i="6"/>
  <c r="M192" i="6"/>
  <c r="N192" i="6"/>
  <c r="J184" i="6"/>
  <c r="L184" i="6"/>
  <c r="M184" i="6"/>
  <c r="N184" i="6"/>
  <c r="J194" i="6"/>
  <c r="L194" i="6"/>
  <c r="M194" i="6"/>
  <c r="N194" i="6"/>
  <c r="J176" i="6"/>
  <c r="L176" i="6"/>
  <c r="M176" i="6"/>
  <c r="N176" i="6"/>
  <c r="J189" i="6"/>
  <c r="L189" i="6"/>
  <c r="M189" i="6"/>
  <c r="N189" i="6"/>
  <c r="D190" i="6"/>
  <c r="D183" i="6"/>
  <c r="D182" i="6"/>
  <c r="D187" i="6"/>
  <c r="D186" i="6"/>
  <c r="D178" i="6"/>
  <c r="D185" i="6"/>
  <c r="D198" i="6"/>
  <c r="D197" i="6"/>
  <c r="D181" i="6"/>
  <c r="D191" i="6"/>
  <c r="D195" i="6"/>
  <c r="D193" i="6"/>
  <c r="D192" i="6"/>
  <c r="D184" i="6"/>
  <c r="D194" i="6"/>
  <c r="D176" i="6"/>
  <c r="D189" i="6"/>
  <c r="D196" i="6"/>
  <c r="E190" i="6"/>
  <c r="E183" i="6"/>
  <c r="E182" i="6"/>
  <c r="E187" i="6"/>
  <c r="E186" i="6"/>
  <c r="E178" i="6"/>
  <c r="E185" i="6"/>
  <c r="E198" i="6"/>
  <c r="E197" i="6"/>
  <c r="E181" i="6"/>
  <c r="E191" i="6"/>
  <c r="E195" i="6"/>
  <c r="E193" i="6"/>
  <c r="E192" i="6"/>
  <c r="E184" i="6"/>
  <c r="E194" i="6"/>
  <c r="E176" i="6"/>
  <c r="E189" i="6"/>
  <c r="E196" i="6"/>
  <c r="C190" i="6"/>
  <c r="C183" i="6"/>
  <c r="C182" i="6"/>
  <c r="C187" i="6"/>
  <c r="C186" i="6"/>
  <c r="C178" i="6"/>
  <c r="C185" i="6"/>
  <c r="C198" i="6"/>
  <c r="C197" i="6"/>
  <c r="C181" i="6"/>
  <c r="C191" i="6"/>
  <c r="C195" i="6"/>
  <c r="C193" i="6"/>
  <c r="C192" i="6"/>
  <c r="C184" i="6"/>
  <c r="C194" i="6"/>
  <c r="C176" i="6"/>
  <c r="C189" i="6"/>
  <c r="C196" i="6"/>
  <c r="C29" i="6"/>
  <c r="C109" i="6"/>
  <c r="C33" i="6"/>
  <c r="C39" i="6"/>
  <c r="E56" i="6"/>
  <c r="E81" i="6"/>
  <c r="E116" i="6"/>
  <c r="E117" i="6"/>
  <c r="E85" i="6"/>
  <c r="E118" i="6"/>
  <c r="E52" i="6"/>
  <c r="E121" i="6"/>
  <c r="E51" i="6"/>
  <c r="E16" i="6"/>
  <c r="E23" i="6"/>
  <c r="E159" i="6"/>
  <c r="E27" i="6"/>
  <c r="E20" i="6"/>
  <c r="E57" i="6"/>
  <c r="E19" i="6"/>
  <c r="E155" i="6"/>
  <c r="E158" i="6"/>
  <c r="E48" i="6"/>
  <c r="E63" i="6"/>
  <c r="E103" i="6"/>
  <c r="E34" i="6"/>
  <c r="E38" i="6"/>
  <c r="E65" i="6"/>
  <c r="E42" i="6"/>
  <c r="E104" i="6"/>
  <c r="E162" i="6"/>
  <c r="E46" i="6"/>
  <c r="E80" i="6"/>
  <c r="E69" i="6"/>
  <c r="E166" i="6"/>
  <c r="E74" i="6"/>
  <c r="E60" i="6"/>
  <c r="E67" i="6"/>
  <c r="E59" i="6"/>
  <c r="E77" i="6"/>
  <c r="E164" i="6"/>
  <c r="E131" i="6"/>
  <c r="E97" i="6"/>
  <c r="E21" i="6"/>
  <c r="E126" i="6"/>
  <c r="E145" i="6"/>
  <c r="E130" i="6"/>
  <c r="E47" i="6"/>
  <c r="E136" i="6"/>
  <c r="E78" i="6"/>
  <c r="E140" i="6"/>
  <c r="E55" i="6"/>
  <c r="E123" i="6"/>
  <c r="E146" i="6"/>
  <c r="E107" i="6"/>
  <c r="E154" i="6"/>
  <c r="E137" i="6"/>
  <c r="E153" i="6"/>
  <c r="E88" i="6"/>
  <c r="E89" i="6"/>
  <c r="E125" i="6"/>
  <c r="E73" i="6"/>
  <c r="E149" i="6"/>
  <c r="E122" i="6"/>
  <c r="E138" i="6"/>
  <c r="E163" i="6"/>
  <c r="E143" i="6"/>
  <c r="E151" i="6"/>
  <c r="E150" i="6"/>
  <c r="E83" i="6"/>
  <c r="E148" i="6"/>
  <c r="E128" i="6"/>
  <c r="E108" i="6"/>
  <c r="E129" i="6"/>
  <c r="E105" i="6"/>
  <c r="E76" i="6"/>
  <c r="E87" i="6"/>
  <c r="E82" i="6"/>
  <c r="E70" i="6"/>
  <c r="E133" i="6"/>
  <c r="E161" i="6"/>
  <c r="E101" i="6"/>
  <c r="E124" i="6"/>
  <c r="E127" i="6"/>
  <c r="E102" i="6"/>
  <c r="E132" i="6"/>
  <c r="E134" i="6"/>
  <c r="E135" i="6"/>
  <c r="E139" i="6"/>
  <c r="E142" i="6"/>
  <c r="E54" i="6"/>
  <c r="E58" i="6"/>
  <c r="E160" i="6"/>
  <c r="E110" i="6"/>
  <c r="E156" i="6"/>
  <c r="E94" i="6"/>
  <c r="E95" i="6"/>
  <c r="E96" i="6"/>
  <c r="E28" i="6"/>
  <c r="E120" i="6"/>
  <c r="E98" i="6"/>
  <c r="E99" i="6"/>
  <c r="E100" i="6"/>
  <c r="E152" i="6"/>
  <c r="E90" i="6"/>
  <c r="E119" i="6"/>
  <c r="E91" i="6"/>
  <c r="E92" i="6"/>
  <c r="E93" i="6"/>
  <c r="E165" i="6"/>
  <c r="E157" i="6"/>
  <c r="E144" i="6"/>
  <c r="E141" i="6"/>
  <c r="E147" i="6"/>
  <c r="E106" i="6"/>
  <c r="E11" i="6"/>
  <c r="E29" i="6"/>
  <c r="E109" i="6"/>
  <c r="E33" i="6"/>
  <c r="E39" i="6"/>
  <c r="E6" i="6"/>
  <c r="E41" i="6"/>
  <c r="E10" i="6"/>
  <c r="E12" i="6"/>
  <c r="E7" i="6"/>
  <c r="E8" i="6"/>
  <c r="E18" i="6"/>
  <c r="E25" i="6"/>
  <c r="E43" i="6"/>
  <c r="E50" i="6"/>
  <c r="E9" i="6"/>
  <c r="E17" i="6"/>
  <c r="E53" i="6"/>
  <c r="E32" i="6"/>
  <c r="E26" i="6"/>
  <c r="E35" i="6"/>
  <c r="E22" i="6"/>
  <c r="E14" i="6"/>
  <c r="E49" i="6"/>
  <c r="E45" i="6"/>
  <c r="E31" i="6"/>
  <c r="E62" i="6"/>
  <c r="E44" i="6"/>
  <c r="E13" i="6"/>
  <c r="E66" i="6"/>
  <c r="E36" i="6"/>
  <c r="E37" i="6"/>
  <c r="E30" i="6"/>
  <c r="E24" i="6"/>
  <c r="E72" i="6"/>
  <c r="E61" i="6"/>
  <c r="E75" i="6"/>
  <c r="E40" i="6"/>
  <c r="E79" i="6"/>
  <c r="E68" i="6"/>
  <c r="E71" i="6"/>
  <c r="E64" i="6"/>
  <c r="E86" i="6"/>
  <c r="E84" i="6"/>
  <c r="E111" i="6"/>
  <c r="E112" i="6"/>
  <c r="E113" i="6"/>
  <c r="E114" i="6"/>
  <c r="E115" i="6"/>
  <c r="E15" i="6"/>
  <c r="C106" i="6"/>
  <c r="D106" i="6"/>
  <c r="J106" i="6"/>
  <c r="L106" i="6"/>
  <c r="M106" i="6"/>
  <c r="N106" i="6"/>
  <c r="C11" i="6"/>
  <c r="D11" i="6"/>
  <c r="J11" i="6"/>
  <c r="L11" i="6"/>
  <c r="M11" i="6"/>
  <c r="N11" i="6"/>
  <c r="D29" i="6"/>
  <c r="J29" i="6"/>
  <c r="L29" i="6"/>
  <c r="M29" i="6"/>
  <c r="N29" i="6"/>
  <c r="D109" i="6"/>
  <c r="J109" i="6"/>
  <c r="L109" i="6"/>
  <c r="M109" i="6"/>
  <c r="N109" i="6"/>
  <c r="D33" i="6"/>
  <c r="J33" i="6"/>
  <c r="L33" i="6"/>
  <c r="M33" i="6"/>
  <c r="N33" i="6"/>
  <c r="D39" i="6"/>
  <c r="J39" i="6"/>
  <c r="L39" i="6"/>
  <c r="M39" i="6"/>
  <c r="N39" i="6"/>
  <c r="C35" i="9"/>
  <c r="I35" i="9" s="1"/>
  <c r="C52" i="9"/>
  <c r="I52" i="9" s="1"/>
  <c r="C17" i="9"/>
  <c r="I17" i="9" s="1"/>
  <c r="C33" i="9"/>
  <c r="I33" i="9" s="1"/>
  <c r="C27" i="9"/>
  <c r="I27" i="9" s="1"/>
  <c r="C19" i="9"/>
  <c r="I19" i="9" s="1"/>
  <c r="C53" i="9"/>
  <c r="I53" i="9" s="1"/>
  <c r="C58" i="9"/>
  <c r="I58" i="9" s="1"/>
  <c r="C40" i="9"/>
  <c r="I40" i="9" s="1"/>
  <c r="C24" i="9"/>
  <c r="I24" i="9" s="1"/>
  <c r="C37" i="9"/>
  <c r="I37" i="9" s="1"/>
  <c r="C48" i="9"/>
  <c r="I48" i="9" s="1"/>
  <c r="C44" i="9"/>
  <c r="I44" i="9" s="1"/>
  <c r="C47" i="9"/>
  <c r="I47" i="9" s="1"/>
  <c r="C18" i="9"/>
  <c r="I18" i="9" s="1"/>
  <c r="C12" i="9"/>
  <c r="I12" i="9" s="1"/>
  <c r="C56" i="9"/>
  <c r="I56" i="9" s="1"/>
  <c r="C59" i="9"/>
  <c r="I59" i="9" s="1"/>
  <c r="C21" i="9"/>
  <c r="I21" i="9" s="1"/>
  <c r="C38" i="9"/>
  <c r="I38" i="9" s="1"/>
  <c r="C25" i="9"/>
  <c r="I25" i="9" s="1"/>
  <c r="C22" i="9"/>
  <c r="I22" i="9" s="1"/>
  <c r="C39" i="9"/>
  <c r="I39" i="9" s="1"/>
  <c r="C55" i="9"/>
  <c r="I55" i="9" s="1"/>
  <c r="C23" i="9"/>
  <c r="I23" i="9" s="1"/>
  <c r="C31" i="9"/>
  <c r="I31" i="9" s="1"/>
  <c r="C28" i="9"/>
  <c r="I28" i="9" s="1"/>
  <c r="C26" i="9"/>
  <c r="I26" i="9" s="1"/>
  <c r="C41" i="9"/>
  <c r="I41" i="9" s="1"/>
  <c r="C16" i="9"/>
  <c r="I16" i="9" s="1"/>
  <c r="C14" i="9"/>
  <c r="I14" i="9" s="1"/>
  <c r="C15" i="9"/>
  <c r="I15" i="9" s="1"/>
  <c r="C50" i="9"/>
  <c r="I50" i="9" s="1"/>
  <c r="C45" i="9"/>
  <c r="I45" i="9" s="1"/>
  <c r="C34" i="9"/>
  <c r="I34" i="9" s="1"/>
  <c r="C54" i="9"/>
  <c r="I54" i="9" s="1"/>
  <c r="C13" i="9"/>
  <c r="C42" i="9"/>
  <c r="I42" i="9" s="1"/>
  <c r="C46" i="9"/>
  <c r="I46" i="9" s="1"/>
  <c r="C43" i="9"/>
  <c r="I43" i="9" s="1"/>
  <c r="C51" i="9"/>
  <c r="I51" i="9" s="1"/>
  <c r="C30" i="9"/>
  <c r="I30" i="9" s="1"/>
  <c r="C36" i="9"/>
  <c r="I36" i="9" s="1"/>
  <c r="C32" i="9"/>
  <c r="I32" i="9" s="1"/>
  <c r="C57" i="9"/>
  <c r="I57" i="9" s="1"/>
  <c r="C20" i="9"/>
  <c r="I20" i="9" s="1"/>
  <c r="C29" i="9"/>
  <c r="I29" i="9" s="1"/>
  <c r="C104" i="9"/>
  <c r="C103" i="9"/>
  <c r="C105" i="9"/>
  <c r="C100" i="9"/>
  <c r="C101" i="9"/>
  <c r="C109" i="9"/>
  <c r="C108" i="9"/>
  <c r="C107" i="9"/>
  <c r="C102" i="9"/>
  <c r="C106" i="9"/>
  <c r="C49" i="9"/>
  <c r="I49" i="9" s="1"/>
  <c r="B35" i="9"/>
  <c r="B52" i="9"/>
  <c r="B17" i="9"/>
  <c r="B33" i="9"/>
  <c r="B27" i="9"/>
  <c r="B19" i="9"/>
  <c r="B53" i="9"/>
  <c r="B58" i="9"/>
  <c r="B40" i="9"/>
  <c r="B24" i="9"/>
  <c r="B37" i="9"/>
  <c r="B48" i="9"/>
  <c r="B44" i="9"/>
  <c r="B47" i="9"/>
  <c r="B18" i="9"/>
  <c r="B12" i="9"/>
  <c r="B56" i="9"/>
  <c r="B59" i="9"/>
  <c r="B21" i="9"/>
  <c r="B38" i="9"/>
  <c r="B25" i="9"/>
  <c r="B22" i="9"/>
  <c r="B39" i="9"/>
  <c r="B55" i="9"/>
  <c r="B23" i="9"/>
  <c r="B31" i="9"/>
  <c r="B28" i="9"/>
  <c r="B26" i="9"/>
  <c r="B41" i="9"/>
  <c r="B16" i="9"/>
  <c r="B14" i="9"/>
  <c r="B15" i="9"/>
  <c r="B50" i="9"/>
  <c r="B45" i="9"/>
  <c r="B34" i="9"/>
  <c r="B54" i="9"/>
  <c r="B13" i="9"/>
  <c r="B42" i="9"/>
  <c r="B46" i="9"/>
  <c r="B43" i="9"/>
  <c r="B51" i="9"/>
  <c r="B30" i="9"/>
  <c r="B36" i="9"/>
  <c r="B32" i="9"/>
  <c r="B57" i="9"/>
  <c r="B20" i="9"/>
  <c r="B29" i="9"/>
  <c r="B104" i="9"/>
  <c r="B103" i="9"/>
  <c r="B105" i="9"/>
  <c r="B100" i="9"/>
  <c r="B101" i="9"/>
  <c r="B109" i="9"/>
  <c r="B108" i="9"/>
  <c r="B107" i="9"/>
  <c r="B102" i="9"/>
  <c r="B106" i="9"/>
  <c r="B49" i="9"/>
  <c r="P72" i="10" l="1"/>
  <c r="I88" i="6" s="1"/>
  <c r="P70" i="10"/>
  <c r="I93" i="6" s="1"/>
  <c r="P67" i="10"/>
  <c r="I101" i="6" s="1"/>
  <c r="P64" i="10"/>
  <c r="I89" i="6" s="1"/>
  <c r="P66" i="10"/>
  <c r="I92" i="6" s="1"/>
  <c r="P73" i="10"/>
  <c r="I95" i="6" s="1"/>
  <c r="P65" i="10"/>
  <c r="I94" i="6" s="1"/>
  <c r="P69" i="10"/>
  <c r="I102" i="6" s="1"/>
  <c r="P71" i="10"/>
  <c r="I96" i="6" s="1"/>
  <c r="E188" i="6"/>
  <c r="C81" i="6" l="1"/>
  <c r="D81" i="6"/>
  <c r="J81" i="6"/>
  <c r="L81" i="6"/>
  <c r="M81" i="6"/>
  <c r="N81" i="6"/>
  <c r="C115" i="6"/>
  <c r="D115" i="6"/>
  <c r="J115" i="6"/>
  <c r="L115" i="6"/>
  <c r="M115" i="6"/>
  <c r="N115" i="6"/>
  <c r="C113" i="6"/>
  <c r="D113" i="6"/>
  <c r="J113" i="6"/>
  <c r="L113" i="6"/>
  <c r="M113" i="6"/>
  <c r="N113" i="6"/>
  <c r="C62" i="6"/>
  <c r="D62" i="6"/>
  <c r="J62" i="6"/>
  <c r="L62" i="6"/>
  <c r="M62" i="6"/>
  <c r="N62" i="6"/>
  <c r="D49" i="6"/>
  <c r="J49" i="6"/>
  <c r="L49" i="6"/>
  <c r="M49" i="6"/>
  <c r="N49" i="6"/>
  <c r="C25" i="6"/>
  <c r="D25" i="6"/>
  <c r="J25" i="6"/>
  <c r="L25" i="6"/>
  <c r="M25" i="6"/>
  <c r="N25" i="6"/>
  <c r="C7" i="6"/>
  <c r="D7" i="6"/>
  <c r="J7" i="6"/>
  <c r="L7" i="6"/>
  <c r="M7" i="6"/>
  <c r="N7" i="6"/>
  <c r="C56" i="6" l="1"/>
  <c r="D56" i="6"/>
  <c r="J56" i="6"/>
  <c r="L56" i="6"/>
  <c r="M56" i="6"/>
  <c r="N56" i="6"/>
  <c r="C118" i="6"/>
  <c r="D118" i="6"/>
  <c r="J114" i="6"/>
  <c r="L114" i="6"/>
  <c r="M114" i="6"/>
  <c r="N114" i="6"/>
  <c r="C86" i="6"/>
  <c r="D86" i="6"/>
  <c r="J112" i="6"/>
  <c r="L112" i="6"/>
  <c r="M112" i="6"/>
  <c r="N112" i="6"/>
  <c r="C116" i="6"/>
  <c r="D116" i="6"/>
  <c r="J111" i="6"/>
  <c r="L111" i="6"/>
  <c r="M111" i="6"/>
  <c r="N111" i="6"/>
  <c r="C64" i="6"/>
  <c r="D64" i="6"/>
  <c r="J84" i="6"/>
  <c r="L84" i="6"/>
  <c r="M84" i="6"/>
  <c r="N84" i="6"/>
  <c r="C117" i="6"/>
  <c r="D117" i="6"/>
  <c r="J86" i="6"/>
  <c r="L86" i="6"/>
  <c r="M86" i="6"/>
  <c r="N86" i="6"/>
  <c r="C13" i="6"/>
  <c r="D13" i="6"/>
  <c r="J13" i="6"/>
  <c r="L13" i="6"/>
  <c r="M13" i="6"/>
  <c r="N13" i="6"/>
  <c r="C85" i="6"/>
  <c r="D85" i="6"/>
  <c r="J64" i="6"/>
  <c r="L64" i="6"/>
  <c r="M64" i="6"/>
  <c r="N64" i="6"/>
  <c r="C9" i="6"/>
  <c r="D9" i="6"/>
  <c r="J9" i="6"/>
  <c r="L9" i="6"/>
  <c r="M9" i="6"/>
  <c r="N9" i="6"/>
  <c r="C121" i="6"/>
  <c r="D121" i="6"/>
  <c r="J121" i="6"/>
  <c r="L121" i="6"/>
  <c r="M121" i="6"/>
  <c r="N121" i="6"/>
  <c r="N173" i="6"/>
  <c r="M173" i="6"/>
  <c r="L173" i="6"/>
  <c r="J173" i="6"/>
  <c r="J183" i="6"/>
  <c r="L183" i="6"/>
  <c r="M183" i="6"/>
  <c r="N183" i="6"/>
  <c r="D188" i="6"/>
  <c r="C188" i="6"/>
  <c r="J188" i="6"/>
  <c r="L188" i="6"/>
  <c r="M188" i="6"/>
  <c r="N188" i="6"/>
  <c r="J190" i="6"/>
  <c r="L190" i="6"/>
  <c r="M190" i="6"/>
  <c r="N190" i="6"/>
  <c r="J196" i="6"/>
  <c r="L196" i="6"/>
  <c r="M196" i="6"/>
  <c r="N196" i="6"/>
  <c r="J6" i="6"/>
  <c r="L6" i="6"/>
  <c r="M6" i="6"/>
  <c r="N6" i="6"/>
  <c r="J16" i="6"/>
  <c r="L16" i="6"/>
  <c r="M16" i="6"/>
  <c r="N16" i="6"/>
  <c r="J15" i="6"/>
  <c r="L15" i="6"/>
  <c r="M15" i="6"/>
  <c r="N15" i="6"/>
  <c r="J12" i="6"/>
  <c r="L12" i="6"/>
  <c r="M12" i="6"/>
  <c r="N12" i="6"/>
  <c r="J23" i="6"/>
  <c r="L23" i="6"/>
  <c r="M23" i="6"/>
  <c r="N23" i="6"/>
  <c r="J159" i="6"/>
  <c r="L159" i="6"/>
  <c r="M159" i="6"/>
  <c r="N159" i="6"/>
  <c r="J8" i="6"/>
  <c r="L8" i="6"/>
  <c r="M8" i="6"/>
  <c r="N8" i="6"/>
  <c r="J27" i="6"/>
  <c r="L27" i="6"/>
  <c r="M27" i="6"/>
  <c r="N27" i="6"/>
  <c r="J18" i="6"/>
  <c r="L18" i="6"/>
  <c r="M18" i="6"/>
  <c r="N18" i="6"/>
  <c r="J10" i="6"/>
  <c r="L10" i="6"/>
  <c r="M10" i="6"/>
  <c r="N10" i="6"/>
  <c r="J44" i="6"/>
  <c r="L44" i="6"/>
  <c r="M44" i="6"/>
  <c r="N44" i="6"/>
  <c r="J20" i="6"/>
  <c r="L20" i="6"/>
  <c r="M20" i="6"/>
  <c r="N20" i="6"/>
  <c r="J14" i="6"/>
  <c r="L14" i="6"/>
  <c r="M14" i="6"/>
  <c r="N14" i="6"/>
  <c r="J22" i="6"/>
  <c r="L22" i="6"/>
  <c r="M22" i="6"/>
  <c r="N22" i="6"/>
  <c r="J31" i="6"/>
  <c r="L31" i="6"/>
  <c r="M31" i="6"/>
  <c r="N31" i="6"/>
  <c r="J37" i="6"/>
  <c r="L37" i="6"/>
  <c r="M37" i="6"/>
  <c r="N37" i="6"/>
  <c r="J24" i="6"/>
  <c r="L24" i="6"/>
  <c r="M24" i="6"/>
  <c r="N24" i="6"/>
  <c r="J52" i="6"/>
  <c r="L52" i="6"/>
  <c r="M52" i="6"/>
  <c r="N52" i="6"/>
  <c r="J61" i="6"/>
  <c r="L61" i="6"/>
  <c r="M61" i="6"/>
  <c r="N61" i="6"/>
  <c r="J71" i="6"/>
  <c r="L71" i="6"/>
  <c r="M71" i="6"/>
  <c r="N71" i="6"/>
  <c r="J40" i="6"/>
  <c r="L40" i="6"/>
  <c r="M40" i="6"/>
  <c r="N40" i="6"/>
  <c r="J57" i="6"/>
  <c r="L57" i="6"/>
  <c r="M57" i="6"/>
  <c r="N57" i="6"/>
  <c r="J30" i="6"/>
  <c r="L30" i="6"/>
  <c r="M30" i="6"/>
  <c r="N30" i="6"/>
  <c r="J19" i="6"/>
  <c r="L19" i="6"/>
  <c r="M19" i="6"/>
  <c r="N19" i="6"/>
  <c r="J17" i="6"/>
  <c r="L17" i="6"/>
  <c r="M17" i="6"/>
  <c r="N17" i="6"/>
  <c r="J26" i="6"/>
  <c r="L26" i="6"/>
  <c r="M26" i="6"/>
  <c r="N26" i="6"/>
  <c r="J68" i="6"/>
  <c r="L68" i="6"/>
  <c r="M68" i="6"/>
  <c r="N68" i="6"/>
  <c r="J53" i="6"/>
  <c r="L53" i="6"/>
  <c r="M53" i="6"/>
  <c r="N53" i="6"/>
  <c r="J155" i="6"/>
  <c r="L155" i="6"/>
  <c r="M155" i="6"/>
  <c r="N155" i="6"/>
  <c r="J158" i="6"/>
  <c r="L158" i="6"/>
  <c r="M158" i="6"/>
  <c r="N158" i="6"/>
  <c r="J48" i="6"/>
  <c r="L48" i="6"/>
  <c r="M48" i="6"/>
  <c r="N48" i="6"/>
  <c r="J32" i="6"/>
  <c r="L32" i="6"/>
  <c r="M32" i="6"/>
  <c r="N32" i="6"/>
  <c r="J41" i="6"/>
  <c r="L41" i="6"/>
  <c r="M41" i="6"/>
  <c r="N41" i="6"/>
  <c r="J45" i="6"/>
  <c r="L45" i="6"/>
  <c r="M45" i="6"/>
  <c r="N45" i="6"/>
  <c r="J50" i="6"/>
  <c r="L50" i="6"/>
  <c r="M50" i="6"/>
  <c r="N50" i="6"/>
  <c r="J63" i="6"/>
  <c r="L63" i="6"/>
  <c r="M63" i="6"/>
  <c r="N63" i="6"/>
  <c r="J103" i="6"/>
  <c r="L103" i="6"/>
  <c r="M103" i="6"/>
  <c r="N103" i="6"/>
  <c r="J34" i="6"/>
  <c r="L34" i="6"/>
  <c r="M34" i="6"/>
  <c r="N34" i="6"/>
  <c r="J36" i="6"/>
  <c r="L36" i="6"/>
  <c r="M36" i="6"/>
  <c r="N36" i="6"/>
  <c r="J38" i="6"/>
  <c r="L38" i="6"/>
  <c r="M38" i="6"/>
  <c r="N38" i="6"/>
  <c r="J65" i="6"/>
  <c r="L65" i="6"/>
  <c r="M65" i="6"/>
  <c r="N65" i="6"/>
  <c r="J42" i="6"/>
  <c r="L42" i="6"/>
  <c r="M42" i="6"/>
  <c r="N42" i="6"/>
  <c r="J104" i="6"/>
  <c r="L104" i="6"/>
  <c r="M104" i="6"/>
  <c r="N104" i="6"/>
  <c r="J162" i="6"/>
  <c r="L162" i="6"/>
  <c r="M162" i="6"/>
  <c r="N162" i="6"/>
  <c r="J46" i="6"/>
  <c r="L46" i="6"/>
  <c r="M46" i="6"/>
  <c r="N46" i="6"/>
  <c r="J80" i="6"/>
  <c r="L80" i="6"/>
  <c r="M80" i="6"/>
  <c r="N80" i="6"/>
  <c r="J51" i="6"/>
  <c r="L51" i="6"/>
  <c r="M51" i="6"/>
  <c r="N51" i="6"/>
  <c r="J43" i="6"/>
  <c r="L43" i="6"/>
  <c r="M43" i="6"/>
  <c r="N43" i="6"/>
  <c r="J69" i="6"/>
  <c r="L69" i="6"/>
  <c r="M69" i="6"/>
  <c r="N69" i="6"/>
  <c r="J166" i="6"/>
  <c r="L166" i="6"/>
  <c r="M166" i="6"/>
  <c r="N166" i="6"/>
  <c r="J35" i="6"/>
  <c r="L35" i="6"/>
  <c r="M35" i="6"/>
  <c r="N35" i="6"/>
  <c r="J74" i="6"/>
  <c r="L74" i="6"/>
  <c r="M74" i="6"/>
  <c r="N74" i="6"/>
  <c r="J60" i="6"/>
  <c r="L60" i="6"/>
  <c r="M60" i="6"/>
  <c r="N60" i="6"/>
  <c r="J67" i="6"/>
  <c r="L67" i="6"/>
  <c r="M67" i="6"/>
  <c r="N67" i="6"/>
  <c r="J59" i="6"/>
  <c r="L59" i="6"/>
  <c r="M59" i="6"/>
  <c r="N59" i="6"/>
  <c r="J77" i="6"/>
  <c r="L77" i="6"/>
  <c r="M77" i="6"/>
  <c r="N77" i="6"/>
  <c r="J164" i="6"/>
  <c r="L164" i="6"/>
  <c r="M164" i="6"/>
  <c r="N164" i="6"/>
  <c r="J131" i="6"/>
  <c r="L131" i="6"/>
  <c r="M131" i="6"/>
  <c r="N131" i="6"/>
  <c r="J97" i="6"/>
  <c r="L97" i="6"/>
  <c r="M97" i="6"/>
  <c r="N97" i="6"/>
  <c r="J21" i="6"/>
  <c r="L21" i="6"/>
  <c r="M21" i="6"/>
  <c r="N21" i="6"/>
  <c r="J126" i="6"/>
  <c r="L126" i="6"/>
  <c r="M126" i="6"/>
  <c r="N126" i="6"/>
  <c r="J145" i="6"/>
  <c r="L145" i="6"/>
  <c r="M145" i="6"/>
  <c r="N145" i="6"/>
  <c r="J130" i="6"/>
  <c r="L130" i="6"/>
  <c r="M130" i="6"/>
  <c r="N130" i="6"/>
  <c r="J47" i="6"/>
  <c r="L47" i="6"/>
  <c r="M47" i="6"/>
  <c r="N47" i="6"/>
  <c r="J136" i="6"/>
  <c r="L136" i="6"/>
  <c r="M136" i="6"/>
  <c r="N136" i="6"/>
  <c r="J78" i="6"/>
  <c r="L78" i="6"/>
  <c r="M78" i="6"/>
  <c r="N78" i="6"/>
  <c r="J140" i="6"/>
  <c r="L140" i="6"/>
  <c r="M140" i="6"/>
  <c r="N140" i="6"/>
  <c r="J55" i="6"/>
  <c r="L55" i="6"/>
  <c r="M55" i="6"/>
  <c r="N55" i="6"/>
  <c r="J123" i="6"/>
  <c r="L123" i="6"/>
  <c r="M123" i="6"/>
  <c r="N123" i="6"/>
  <c r="J72" i="6"/>
  <c r="L72" i="6"/>
  <c r="M72" i="6"/>
  <c r="N72" i="6"/>
  <c r="J75" i="6"/>
  <c r="L75" i="6"/>
  <c r="M75" i="6"/>
  <c r="N75" i="6"/>
  <c r="J146" i="6"/>
  <c r="L146" i="6"/>
  <c r="M146" i="6"/>
  <c r="N146" i="6"/>
  <c r="J79" i="6"/>
  <c r="L79" i="6"/>
  <c r="M79" i="6"/>
  <c r="N79" i="6"/>
  <c r="J107" i="6"/>
  <c r="L107" i="6"/>
  <c r="M107" i="6"/>
  <c r="N107" i="6"/>
  <c r="J154" i="6"/>
  <c r="L154" i="6"/>
  <c r="M154" i="6"/>
  <c r="N154" i="6"/>
  <c r="J116" i="6"/>
  <c r="L116" i="6"/>
  <c r="M116" i="6"/>
  <c r="N116" i="6"/>
  <c r="J137" i="6"/>
  <c r="L137" i="6"/>
  <c r="M137" i="6"/>
  <c r="N137" i="6"/>
  <c r="J153" i="6"/>
  <c r="L153" i="6"/>
  <c r="M153" i="6"/>
  <c r="N153" i="6"/>
  <c r="J88" i="6"/>
  <c r="L88" i="6"/>
  <c r="M88" i="6"/>
  <c r="N88" i="6"/>
  <c r="J89" i="6"/>
  <c r="L89" i="6"/>
  <c r="M89" i="6"/>
  <c r="N89" i="6"/>
  <c r="J125" i="6"/>
  <c r="L125" i="6"/>
  <c r="M125" i="6"/>
  <c r="N125" i="6"/>
  <c r="J73" i="6"/>
  <c r="L73" i="6"/>
  <c r="M73" i="6"/>
  <c r="N73" i="6"/>
  <c r="J117" i="6"/>
  <c r="L117" i="6"/>
  <c r="M117" i="6"/>
  <c r="N117" i="6"/>
  <c r="J149" i="6"/>
  <c r="L149" i="6"/>
  <c r="M149" i="6"/>
  <c r="N149" i="6"/>
  <c r="J122" i="6"/>
  <c r="L122" i="6"/>
  <c r="M122" i="6"/>
  <c r="N122" i="6"/>
  <c r="J138" i="6"/>
  <c r="L138" i="6"/>
  <c r="M138" i="6"/>
  <c r="N138" i="6"/>
  <c r="J85" i="6"/>
  <c r="L85" i="6"/>
  <c r="M85" i="6"/>
  <c r="N85" i="6"/>
  <c r="J163" i="6"/>
  <c r="L163" i="6"/>
  <c r="M163" i="6"/>
  <c r="N163" i="6"/>
  <c r="J143" i="6"/>
  <c r="L143" i="6"/>
  <c r="M143" i="6"/>
  <c r="N143" i="6"/>
  <c r="J151" i="6"/>
  <c r="L151" i="6"/>
  <c r="M151" i="6"/>
  <c r="N151" i="6"/>
  <c r="J150" i="6"/>
  <c r="L150" i="6"/>
  <c r="M150" i="6"/>
  <c r="N150" i="6"/>
  <c r="J118" i="6"/>
  <c r="L118" i="6"/>
  <c r="M118" i="6"/>
  <c r="N118" i="6"/>
  <c r="J83" i="6"/>
  <c r="L83" i="6"/>
  <c r="M83" i="6"/>
  <c r="N83" i="6"/>
  <c r="J148" i="6"/>
  <c r="L148" i="6"/>
  <c r="M148" i="6"/>
  <c r="N148" i="6"/>
  <c r="J128" i="6"/>
  <c r="L128" i="6"/>
  <c r="M128" i="6"/>
  <c r="N128" i="6"/>
  <c r="J108" i="6"/>
  <c r="L108" i="6"/>
  <c r="M108" i="6"/>
  <c r="N108" i="6"/>
  <c r="J129" i="6"/>
  <c r="L129" i="6"/>
  <c r="M129" i="6"/>
  <c r="N129" i="6"/>
  <c r="J105" i="6"/>
  <c r="L105" i="6"/>
  <c r="M105" i="6"/>
  <c r="N105" i="6"/>
  <c r="J76" i="6"/>
  <c r="L76" i="6"/>
  <c r="M76" i="6"/>
  <c r="N76" i="6"/>
  <c r="J87" i="6"/>
  <c r="L87" i="6"/>
  <c r="M87" i="6"/>
  <c r="N87" i="6"/>
  <c r="J82" i="6"/>
  <c r="L82" i="6"/>
  <c r="M82" i="6"/>
  <c r="N82" i="6"/>
  <c r="J70" i="6"/>
  <c r="L70" i="6"/>
  <c r="M70" i="6"/>
  <c r="N70" i="6"/>
  <c r="J133" i="6"/>
  <c r="L133" i="6"/>
  <c r="M133" i="6"/>
  <c r="N133" i="6"/>
  <c r="J161" i="6"/>
  <c r="L161" i="6"/>
  <c r="M161" i="6"/>
  <c r="N161" i="6"/>
  <c r="J101" i="6"/>
  <c r="L101" i="6"/>
  <c r="M101" i="6"/>
  <c r="N101" i="6"/>
  <c r="J124" i="6"/>
  <c r="L124" i="6"/>
  <c r="M124" i="6"/>
  <c r="N124" i="6"/>
  <c r="J127" i="6"/>
  <c r="L127" i="6"/>
  <c r="M127" i="6"/>
  <c r="N127" i="6"/>
  <c r="J102" i="6"/>
  <c r="L102" i="6"/>
  <c r="M102" i="6"/>
  <c r="N102" i="6"/>
  <c r="J132" i="6"/>
  <c r="L132" i="6"/>
  <c r="M132" i="6"/>
  <c r="N132" i="6"/>
  <c r="J134" i="6"/>
  <c r="L134" i="6"/>
  <c r="M134" i="6"/>
  <c r="N134" i="6"/>
  <c r="J135" i="6"/>
  <c r="L135" i="6"/>
  <c r="M135" i="6"/>
  <c r="N135" i="6"/>
  <c r="J139" i="6"/>
  <c r="L139" i="6"/>
  <c r="M139" i="6"/>
  <c r="N139" i="6"/>
  <c r="J142" i="6"/>
  <c r="L142" i="6"/>
  <c r="M142" i="6"/>
  <c r="N142" i="6"/>
  <c r="J54" i="6"/>
  <c r="L54" i="6"/>
  <c r="M54" i="6"/>
  <c r="N54" i="6"/>
  <c r="J58" i="6"/>
  <c r="L58" i="6"/>
  <c r="M58" i="6"/>
  <c r="N58" i="6"/>
  <c r="J160" i="6"/>
  <c r="L160" i="6"/>
  <c r="M160" i="6"/>
  <c r="N160" i="6"/>
  <c r="J110" i="6"/>
  <c r="L110" i="6"/>
  <c r="M110" i="6"/>
  <c r="N110" i="6"/>
  <c r="J156" i="6"/>
  <c r="L156" i="6"/>
  <c r="M156" i="6"/>
  <c r="N156" i="6"/>
  <c r="J94" i="6"/>
  <c r="L94" i="6"/>
  <c r="M94" i="6"/>
  <c r="N94" i="6"/>
  <c r="J95" i="6"/>
  <c r="L95" i="6"/>
  <c r="M95" i="6"/>
  <c r="N95" i="6"/>
  <c r="J96" i="6"/>
  <c r="L96" i="6"/>
  <c r="M96" i="6"/>
  <c r="N96" i="6"/>
  <c r="J28" i="6"/>
  <c r="L28" i="6"/>
  <c r="M28" i="6"/>
  <c r="N28" i="6"/>
  <c r="J120" i="6"/>
  <c r="L120" i="6"/>
  <c r="M120" i="6"/>
  <c r="N120" i="6"/>
  <c r="J98" i="6"/>
  <c r="L98" i="6"/>
  <c r="M98" i="6"/>
  <c r="N98" i="6"/>
  <c r="J99" i="6"/>
  <c r="L99" i="6"/>
  <c r="M99" i="6"/>
  <c r="N99" i="6"/>
  <c r="J100" i="6"/>
  <c r="L100" i="6"/>
  <c r="M100" i="6"/>
  <c r="N100" i="6"/>
  <c r="J152" i="6"/>
  <c r="L152" i="6"/>
  <c r="M152" i="6"/>
  <c r="N152" i="6"/>
  <c r="J90" i="6"/>
  <c r="L90" i="6"/>
  <c r="M90" i="6"/>
  <c r="N90" i="6"/>
  <c r="J119" i="6"/>
  <c r="L119" i="6"/>
  <c r="M119" i="6"/>
  <c r="N119" i="6"/>
  <c r="J91" i="6"/>
  <c r="L91" i="6"/>
  <c r="M91" i="6"/>
  <c r="N91" i="6"/>
  <c r="J92" i="6"/>
  <c r="L92" i="6"/>
  <c r="M92" i="6"/>
  <c r="N92" i="6"/>
  <c r="J93" i="6"/>
  <c r="L93" i="6"/>
  <c r="M93" i="6"/>
  <c r="N93" i="6"/>
  <c r="J165" i="6"/>
  <c r="L165" i="6"/>
  <c r="M165" i="6"/>
  <c r="N165" i="6"/>
  <c r="J157" i="6"/>
  <c r="L157" i="6"/>
  <c r="M157" i="6"/>
  <c r="N157" i="6"/>
  <c r="J144" i="6"/>
  <c r="L144" i="6"/>
  <c r="M144" i="6"/>
  <c r="N144" i="6"/>
  <c r="J141" i="6"/>
  <c r="L141" i="6"/>
  <c r="M141" i="6"/>
  <c r="N141" i="6"/>
  <c r="J147" i="6"/>
  <c r="L147" i="6"/>
  <c r="M147" i="6"/>
  <c r="N147" i="6"/>
  <c r="J66" i="6"/>
  <c r="L66" i="6"/>
  <c r="M66" i="6"/>
  <c r="N66" i="6"/>
  <c r="N203" i="6"/>
  <c r="M203" i="6"/>
  <c r="L203" i="6"/>
  <c r="J203" i="6"/>
  <c r="I203" i="6"/>
  <c r="H203" i="6"/>
  <c r="G203" i="6"/>
  <c r="F203" i="6"/>
  <c r="M63" i="5"/>
  <c r="N63" i="5"/>
  <c r="O63" i="5"/>
  <c r="R63" i="5"/>
  <c r="B24" i="5"/>
  <c r="C24" i="5"/>
  <c r="I24" i="5" s="1"/>
  <c r="J24" i="5" s="1"/>
  <c r="P63" i="5" l="1"/>
  <c r="R198" i="6"/>
  <c r="S198" i="6" s="1"/>
  <c r="P198" i="6"/>
  <c r="P166" i="6"/>
  <c r="P131" i="6"/>
  <c r="P136" i="6"/>
  <c r="P164" i="6"/>
  <c r="P158" i="6"/>
  <c r="P146" i="6"/>
  <c r="P145" i="6"/>
  <c r="P130" i="6"/>
  <c r="P159" i="6"/>
  <c r="P128" i="6"/>
  <c r="P89" i="6"/>
  <c r="P123" i="6"/>
  <c r="P126" i="6"/>
  <c r="P162" i="6"/>
  <c r="P154" i="6"/>
  <c r="P140" i="6"/>
  <c r="P103" i="6"/>
  <c r="P155" i="6"/>
  <c r="P149" i="6"/>
  <c r="P150" i="6"/>
  <c r="P151" i="6"/>
  <c r="P143" i="6"/>
  <c r="P161" i="6"/>
  <c r="P163" i="6"/>
  <c r="P125" i="6"/>
  <c r="P129" i="6"/>
  <c r="P148" i="6"/>
  <c r="P138" i="6"/>
  <c r="P88" i="6"/>
  <c r="P122" i="6"/>
  <c r="P153" i="6"/>
  <c r="P137" i="6"/>
  <c r="P121" i="6"/>
  <c r="R121" i="6"/>
  <c r="S121" i="6" s="1"/>
  <c r="P133" i="6"/>
  <c r="P134" i="6"/>
  <c r="P132" i="6"/>
  <c r="P127" i="6"/>
  <c r="P124" i="6"/>
  <c r="P101" i="6"/>
  <c r="P135" i="6"/>
  <c r="P102" i="6"/>
  <c r="P160" i="6"/>
  <c r="P142" i="6"/>
  <c r="P139" i="6"/>
  <c r="P141" i="6"/>
  <c r="P96" i="6"/>
  <c r="P94" i="6"/>
  <c r="P156" i="6"/>
  <c r="P152" i="6"/>
  <c r="P157" i="6"/>
  <c r="P165" i="6"/>
  <c r="P93" i="6"/>
  <c r="P92" i="6"/>
  <c r="P120" i="6"/>
  <c r="P147" i="6"/>
  <c r="P119" i="6"/>
  <c r="P144" i="6"/>
  <c r="P95" i="6"/>
  <c r="O101" i="5"/>
  <c r="O102" i="5"/>
  <c r="O103" i="5"/>
  <c r="O104" i="5"/>
  <c r="O105" i="5"/>
  <c r="O106" i="5"/>
  <c r="O107" i="5"/>
  <c r="O100" i="5"/>
  <c r="R109" i="5"/>
  <c r="N109" i="5"/>
  <c r="M109" i="5"/>
  <c r="R108" i="5"/>
  <c r="N108" i="5"/>
  <c r="M108" i="5"/>
  <c r="R107" i="5"/>
  <c r="N107" i="5"/>
  <c r="M107" i="5"/>
  <c r="R106" i="5"/>
  <c r="N106" i="5"/>
  <c r="M106" i="5"/>
  <c r="R105" i="5"/>
  <c r="N105" i="5"/>
  <c r="M105" i="5"/>
  <c r="R104" i="5"/>
  <c r="N104" i="5"/>
  <c r="M104" i="5"/>
  <c r="R103" i="5"/>
  <c r="N103" i="5"/>
  <c r="M103" i="5"/>
  <c r="R102" i="5"/>
  <c r="N102" i="5"/>
  <c r="M102" i="5"/>
  <c r="R101" i="5"/>
  <c r="N101" i="5"/>
  <c r="M101" i="5"/>
  <c r="R100" i="5"/>
  <c r="N100" i="5"/>
  <c r="M100" i="5"/>
  <c r="M47" i="5"/>
  <c r="N47" i="5"/>
  <c r="O47" i="5"/>
  <c r="R47" i="5"/>
  <c r="M48" i="5"/>
  <c r="N48" i="5"/>
  <c r="O48" i="5"/>
  <c r="R48" i="5"/>
  <c r="M49" i="5"/>
  <c r="N49" i="5"/>
  <c r="O49" i="5"/>
  <c r="R49" i="5"/>
  <c r="M50" i="5"/>
  <c r="N50" i="5"/>
  <c r="O50" i="5"/>
  <c r="R50" i="5"/>
  <c r="M51" i="5"/>
  <c r="N51" i="5"/>
  <c r="O51" i="5"/>
  <c r="R51" i="5"/>
  <c r="M52" i="5"/>
  <c r="N52" i="5"/>
  <c r="O52" i="5"/>
  <c r="R52" i="5"/>
  <c r="M53" i="5"/>
  <c r="N53" i="5"/>
  <c r="O53" i="5"/>
  <c r="R53" i="5"/>
  <c r="M54" i="5"/>
  <c r="N54" i="5"/>
  <c r="O54" i="5"/>
  <c r="R54" i="5"/>
  <c r="M55" i="5"/>
  <c r="N55" i="5"/>
  <c r="O55" i="5"/>
  <c r="R55" i="5"/>
  <c r="M56" i="5"/>
  <c r="N56" i="5"/>
  <c r="O56" i="5"/>
  <c r="R56" i="5"/>
  <c r="M57" i="5"/>
  <c r="N57" i="5"/>
  <c r="O57" i="5"/>
  <c r="R57" i="5"/>
  <c r="M58" i="5"/>
  <c r="N58" i="5"/>
  <c r="O58" i="5"/>
  <c r="R58" i="5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C106" i="5"/>
  <c r="I106" i="5" s="1"/>
  <c r="J106" i="5" s="1"/>
  <c r="C104" i="5"/>
  <c r="I104" i="5" s="1"/>
  <c r="J104" i="5" s="1"/>
  <c r="C108" i="5"/>
  <c r="I108" i="5" s="1"/>
  <c r="J108" i="5" s="1"/>
  <c r="C109" i="5"/>
  <c r="I109" i="5" s="1"/>
  <c r="J109" i="5" s="1"/>
  <c r="C101" i="5"/>
  <c r="I101" i="5" s="1"/>
  <c r="J101" i="5" s="1"/>
  <c r="C102" i="5"/>
  <c r="I102" i="5" s="1"/>
  <c r="J102" i="5" s="1"/>
  <c r="C112" i="5"/>
  <c r="C107" i="5"/>
  <c r="I107" i="5" s="1"/>
  <c r="J107" i="5" s="1"/>
  <c r="C100" i="5"/>
  <c r="I100" i="5" s="1"/>
  <c r="J100" i="5" s="1"/>
  <c r="C110" i="5"/>
  <c r="I110" i="5" s="1"/>
  <c r="J110" i="5" s="1"/>
  <c r="C103" i="5"/>
  <c r="I103" i="5" s="1"/>
  <c r="J103" i="5" s="1"/>
  <c r="B106" i="5"/>
  <c r="B104" i="5"/>
  <c r="B108" i="5"/>
  <c r="B109" i="5"/>
  <c r="B101" i="5"/>
  <c r="B102" i="5"/>
  <c r="B112" i="5"/>
  <c r="B107" i="5"/>
  <c r="B100" i="5"/>
  <c r="B110" i="5"/>
  <c r="B103" i="5"/>
  <c r="B47" i="5"/>
  <c r="C47" i="5"/>
  <c r="I47" i="5" s="1"/>
  <c r="J47" i="5" s="1"/>
  <c r="B13" i="5"/>
  <c r="C13" i="5"/>
  <c r="B38" i="5"/>
  <c r="C38" i="5"/>
  <c r="B55" i="5"/>
  <c r="C55" i="5"/>
  <c r="B33" i="5"/>
  <c r="C33" i="5"/>
  <c r="I33" i="5" s="1"/>
  <c r="J33" i="5" s="1"/>
  <c r="B41" i="5"/>
  <c r="C41" i="5"/>
  <c r="I41" i="5" s="1"/>
  <c r="J41" i="5" s="1"/>
  <c r="B48" i="5"/>
  <c r="C48" i="5"/>
  <c r="I48" i="5" s="1"/>
  <c r="J48" i="5" s="1"/>
  <c r="B42" i="5"/>
  <c r="C42" i="5"/>
  <c r="I42" i="5" s="1"/>
  <c r="J42" i="5" s="1"/>
  <c r="B12" i="5"/>
  <c r="C12" i="5"/>
  <c r="I12" i="5" s="1"/>
  <c r="J12" i="5" s="1"/>
  <c r="B31" i="5"/>
  <c r="C31" i="5"/>
  <c r="I31" i="5" s="1"/>
  <c r="J31" i="5" s="1"/>
  <c r="B23" i="5"/>
  <c r="C23" i="5"/>
  <c r="I23" i="5" s="1"/>
  <c r="J23" i="5" s="1"/>
  <c r="B25" i="5"/>
  <c r="C25" i="5"/>
  <c r="I25" i="5" s="1"/>
  <c r="J25" i="5" s="1"/>
  <c r="B43" i="5"/>
  <c r="C43" i="5"/>
  <c r="I43" i="5" s="1"/>
  <c r="J43" i="5" s="1"/>
  <c r="B32" i="5"/>
  <c r="C32" i="5"/>
  <c r="I32" i="5" s="1"/>
  <c r="J32" i="5" s="1"/>
  <c r="B57" i="5"/>
  <c r="C57" i="5"/>
  <c r="I57" i="5" s="1"/>
  <c r="J57" i="5" s="1"/>
  <c r="B40" i="5"/>
  <c r="C40" i="5"/>
  <c r="I40" i="5" s="1"/>
  <c r="J40" i="5" s="1"/>
  <c r="M2" i="6"/>
  <c r="N2" i="6"/>
  <c r="P217" i="6"/>
  <c r="I14" i="15"/>
  <c r="I20" i="15"/>
  <c r="I43" i="15"/>
  <c r="J43" i="15" s="1"/>
  <c r="I37" i="15"/>
  <c r="I13" i="15"/>
  <c r="I15" i="15"/>
  <c r="I16" i="15"/>
  <c r="I17" i="15"/>
  <c r="I18" i="15"/>
  <c r="I19" i="15"/>
  <c r="I21" i="15"/>
  <c r="I22" i="15"/>
  <c r="I23" i="15"/>
  <c r="I24" i="15"/>
  <c r="I25" i="15"/>
  <c r="I26" i="15"/>
  <c r="I27" i="15"/>
  <c r="I28" i="15"/>
  <c r="I29" i="15"/>
  <c r="I31" i="15"/>
  <c r="I30" i="15"/>
  <c r="I32" i="15"/>
  <c r="I33" i="15"/>
  <c r="I35" i="15"/>
  <c r="I34" i="15"/>
  <c r="I36" i="15"/>
  <c r="I38" i="15"/>
  <c r="J38" i="15" s="1"/>
  <c r="I39" i="15"/>
  <c r="J39" i="15" s="1"/>
  <c r="I40" i="15"/>
  <c r="J40" i="15" s="1"/>
  <c r="I41" i="15"/>
  <c r="J41" i="15" s="1"/>
  <c r="I42" i="15"/>
  <c r="J42" i="15" s="1"/>
  <c r="I44" i="15"/>
  <c r="J44" i="15" s="1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1" i="15"/>
  <c r="B30" i="15"/>
  <c r="B32" i="15"/>
  <c r="B33" i="15"/>
  <c r="B35" i="15"/>
  <c r="B34" i="15"/>
  <c r="B36" i="15"/>
  <c r="B37" i="15"/>
  <c r="B38" i="15"/>
  <c r="B39" i="15"/>
  <c r="B40" i="15"/>
  <c r="B41" i="15"/>
  <c r="B43" i="15"/>
  <c r="B42" i="15"/>
  <c r="B44" i="15"/>
  <c r="B12" i="15"/>
  <c r="C38" i="15"/>
  <c r="M38" i="15"/>
  <c r="P38" i="15" s="1"/>
  <c r="N38" i="15"/>
  <c r="O38" i="15"/>
  <c r="R38" i="15"/>
  <c r="C39" i="15"/>
  <c r="M39" i="15"/>
  <c r="P39" i="15" s="1"/>
  <c r="N39" i="15"/>
  <c r="O39" i="15"/>
  <c r="R39" i="15"/>
  <c r="C40" i="15"/>
  <c r="M40" i="15"/>
  <c r="N40" i="15"/>
  <c r="O40" i="15"/>
  <c r="R40" i="15"/>
  <c r="C41" i="15"/>
  <c r="M41" i="15"/>
  <c r="P41" i="15" s="1"/>
  <c r="N41" i="15"/>
  <c r="O41" i="15"/>
  <c r="R41" i="15"/>
  <c r="C43" i="15"/>
  <c r="M42" i="15"/>
  <c r="P42" i="15" s="1"/>
  <c r="N42" i="15"/>
  <c r="O42" i="15"/>
  <c r="R42" i="15"/>
  <c r="C42" i="15"/>
  <c r="M43" i="15"/>
  <c r="P43" i="15" s="1"/>
  <c r="N43" i="15"/>
  <c r="O43" i="15"/>
  <c r="R43" i="15"/>
  <c r="C44" i="15"/>
  <c r="M44" i="15"/>
  <c r="N44" i="15"/>
  <c r="O44" i="15"/>
  <c r="R44" i="15"/>
  <c r="P216" i="6"/>
  <c r="P222" i="6"/>
  <c r="C13" i="13"/>
  <c r="C14" i="13"/>
  <c r="C15" i="13"/>
  <c r="C16" i="13"/>
  <c r="C17" i="13"/>
  <c r="C18" i="13"/>
  <c r="C19" i="13"/>
  <c r="C20" i="13"/>
  <c r="C21" i="13"/>
  <c r="C22" i="13"/>
  <c r="C23" i="13"/>
  <c r="C24" i="13"/>
  <c r="C26" i="13"/>
  <c r="C27" i="13"/>
  <c r="C25" i="13"/>
  <c r="C28" i="13"/>
  <c r="C29" i="13"/>
  <c r="C30" i="13"/>
  <c r="C31" i="13"/>
  <c r="C32" i="13"/>
  <c r="C33" i="13"/>
  <c r="C34" i="13"/>
  <c r="C35" i="13"/>
  <c r="C36" i="13"/>
  <c r="I36" i="13" s="1"/>
  <c r="J36" i="13" s="1"/>
  <c r="C37" i="13"/>
  <c r="C38" i="13"/>
  <c r="C39" i="13"/>
  <c r="C40" i="13"/>
  <c r="C41" i="13"/>
  <c r="I41" i="13" s="1"/>
  <c r="J41" i="13" s="1"/>
  <c r="C42" i="13"/>
  <c r="I42" i="13" s="1"/>
  <c r="J42" i="13" s="1"/>
  <c r="C43" i="13"/>
  <c r="I43" i="13" s="1"/>
  <c r="J43" i="13" s="1"/>
  <c r="C44" i="13"/>
  <c r="C45" i="13"/>
  <c r="I45" i="13" s="1"/>
  <c r="J45" i="13" s="1"/>
  <c r="C46" i="13"/>
  <c r="I46" i="13" s="1"/>
  <c r="J46" i="13" s="1"/>
  <c r="C47" i="13"/>
  <c r="I47" i="13" s="1"/>
  <c r="J47" i="13" s="1"/>
  <c r="C48" i="13"/>
  <c r="I48" i="13" s="1"/>
  <c r="C49" i="13"/>
  <c r="I49" i="13" s="1"/>
  <c r="J49" i="13" s="1"/>
  <c r="C51" i="13"/>
  <c r="I51" i="13" s="1"/>
  <c r="J51" i="13" s="1"/>
  <c r="C50" i="13"/>
  <c r="I50" i="13" s="1"/>
  <c r="J50" i="13" s="1"/>
  <c r="C52" i="13"/>
  <c r="I52" i="13" s="1"/>
  <c r="J52" i="13" s="1"/>
  <c r="C53" i="13"/>
  <c r="I53" i="13" s="1"/>
  <c r="J53" i="13" s="1"/>
  <c r="C54" i="13"/>
  <c r="I54" i="13" s="1"/>
  <c r="J54" i="13" s="1"/>
  <c r="C55" i="13"/>
  <c r="I55" i="13" s="1"/>
  <c r="J55" i="13" s="1"/>
  <c r="C56" i="13"/>
  <c r="I56" i="13" s="1"/>
  <c r="J56" i="13" s="1"/>
  <c r="C57" i="13"/>
  <c r="I57" i="13" s="1"/>
  <c r="J57" i="13" s="1"/>
  <c r="C58" i="13"/>
  <c r="I58" i="13" s="1"/>
  <c r="J58" i="13" s="1"/>
  <c r="C59" i="13"/>
  <c r="I59" i="13" s="1"/>
  <c r="J59" i="13" s="1"/>
  <c r="C60" i="13"/>
  <c r="I60" i="13" s="1"/>
  <c r="J60" i="13" s="1"/>
  <c r="C61" i="13"/>
  <c r="I61" i="13" s="1"/>
  <c r="J61" i="13" s="1"/>
  <c r="C62" i="13"/>
  <c r="I62" i="13" s="1"/>
  <c r="J62" i="13" s="1"/>
  <c r="C63" i="13"/>
  <c r="I63" i="13" s="1"/>
  <c r="J63" i="13" s="1"/>
  <c r="C64" i="13"/>
  <c r="I64" i="13" s="1"/>
  <c r="J64" i="13" s="1"/>
  <c r="C65" i="13"/>
  <c r="I65" i="13" s="1"/>
  <c r="C66" i="13"/>
  <c r="I66" i="13" s="1"/>
  <c r="J66" i="13" s="1"/>
  <c r="C67" i="13"/>
  <c r="I67" i="13" s="1"/>
  <c r="C68" i="13"/>
  <c r="I68" i="13" s="1"/>
  <c r="J68" i="13" s="1"/>
  <c r="C12" i="13"/>
  <c r="C71" i="13"/>
  <c r="B71" i="13"/>
  <c r="M42" i="13"/>
  <c r="P42" i="13" s="1"/>
  <c r="N42" i="13"/>
  <c r="O42" i="13"/>
  <c r="R42" i="13"/>
  <c r="M43" i="13"/>
  <c r="N43" i="13"/>
  <c r="O43" i="13"/>
  <c r="R43" i="13"/>
  <c r="M44" i="13"/>
  <c r="N44" i="13"/>
  <c r="O44" i="13"/>
  <c r="R44" i="13"/>
  <c r="M45" i="13"/>
  <c r="P45" i="13" s="1"/>
  <c r="N45" i="13"/>
  <c r="O45" i="13"/>
  <c r="R45" i="13"/>
  <c r="M46" i="13"/>
  <c r="N46" i="13"/>
  <c r="O46" i="13"/>
  <c r="R46" i="13"/>
  <c r="M47" i="13"/>
  <c r="P47" i="13" s="1"/>
  <c r="N47" i="13"/>
  <c r="O47" i="13"/>
  <c r="R47" i="13"/>
  <c r="M48" i="13"/>
  <c r="N48" i="13"/>
  <c r="O48" i="13"/>
  <c r="R48" i="13"/>
  <c r="M49" i="13"/>
  <c r="P49" i="13" s="1"/>
  <c r="N49" i="13"/>
  <c r="O49" i="13"/>
  <c r="R49" i="13"/>
  <c r="M50" i="13"/>
  <c r="N50" i="13"/>
  <c r="O50" i="13"/>
  <c r="R50" i="13"/>
  <c r="M51" i="13"/>
  <c r="P51" i="13" s="1"/>
  <c r="N51" i="13"/>
  <c r="O51" i="13"/>
  <c r="R51" i="13"/>
  <c r="M52" i="13"/>
  <c r="N52" i="13"/>
  <c r="O52" i="13"/>
  <c r="R52" i="13"/>
  <c r="M53" i="13"/>
  <c r="P53" i="13" s="1"/>
  <c r="N53" i="13"/>
  <c r="O53" i="13"/>
  <c r="R53" i="13"/>
  <c r="M54" i="13"/>
  <c r="N54" i="13"/>
  <c r="O54" i="13"/>
  <c r="R54" i="13"/>
  <c r="M55" i="13"/>
  <c r="P55" i="13" s="1"/>
  <c r="N55" i="13"/>
  <c r="O55" i="13"/>
  <c r="R55" i="13"/>
  <c r="M56" i="13"/>
  <c r="N56" i="13"/>
  <c r="O56" i="13"/>
  <c r="R56" i="13"/>
  <c r="M57" i="13"/>
  <c r="P57" i="13" s="1"/>
  <c r="N57" i="13"/>
  <c r="O57" i="13"/>
  <c r="R57" i="13"/>
  <c r="M58" i="13"/>
  <c r="N58" i="13"/>
  <c r="O58" i="13"/>
  <c r="R58" i="13"/>
  <c r="M59" i="13"/>
  <c r="P59" i="13" s="1"/>
  <c r="N59" i="13"/>
  <c r="O59" i="13"/>
  <c r="R59" i="13"/>
  <c r="M60" i="13"/>
  <c r="N60" i="13"/>
  <c r="O60" i="13"/>
  <c r="R60" i="13"/>
  <c r="M61" i="13"/>
  <c r="P61" i="13" s="1"/>
  <c r="N61" i="13"/>
  <c r="O61" i="13"/>
  <c r="R61" i="13"/>
  <c r="M62" i="13"/>
  <c r="N62" i="13"/>
  <c r="O62" i="13"/>
  <c r="R62" i="13"/>
  <c r="M63" i="13"/>
  <c r="P63" i="13" s="1"/>
  <c r="N63" i="13"/>
  <c r="O63" i="13"/>
  <c r="R63" i="13"/>
  <c r="M64" i="13"/>
  <c r="N64" i="13"/>
  <c r="O64" i="13"/>
  <c r="R64" i="13"/>
  <c r="M65" i="13"/>
  <c r="P65" i="13" s="1"/>
  <c r="N65" i="13"/>
  <c r="O65" i="13"/>
  <c r="R65" i="13"/>
  <c r="M66" i="13"/>
  <c r="N66" i="13"/>
  <c r="O66" i="13"/>
  <c r="R66" i="13"/>
  <c r="M67" i="13"/>
  <c r="P67" i="13" s="1"/>
  <c r="N67" i="13"/>
  <c r="O67" i="13"/>
  <c r="R67" i="13"/>
  <c r="M68" i="13"/>
  <c r="N68" i="13"/>
  <c r="O68" i="13"/>
  <c r="R68" i="13"/>
  <c r="R69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6" i="13"/>
  <c r="B27" i="13"/>
  <c r="B28" i="13"/>
  <c r="B29" i="13"/>
  <c r="B30" i="13"/>
  <c r="B32" i="13"/>
  <c r="B34" i="13"/>
  <c r="B35" i="13"/>
  <c r="B31" i="13"/>
  <c r="B37" i="13"/>
  <c r="B25" i="13"/>
  <c r="B38" i="13"/>
  <c r="B39" i="13"/>
  <c r="B40" i="13"/>
  <c r="B33" i="13"/>
  <c r="B44" i="13"/>
  <c r="B45" i="13"/>
  <c r="B36" i="13"/>
  <c r="B46" i="13"/>
  <c r="B48" i="13"/>
  <c r="B47" i="13"/>
  <c r="B49" i="13"/>
  <c r="B43" i="13"/>
  <c r="B42" i="13"/>
  <c r="B41" i="13"/>
  <c r="B51" i="13"/>
  <c r="B50" i="13"/>
  <c r="B52" i="13"/>
  <c r="B54" i="13"/>
  <c r="B55" i="13"/>
  <c r="B56" i="13"/>
  <c r="B57" i="13"/>
  <c r="B59" i="13"/>
  <c r="B60" i="13"/>
  <c r="B53" i="13"/>
  <c r="B58" i="13"/>
  <c r="B63" i="13"/>
  <c r="B61" i="13"/>
  <c r="B62" i="13"/>
  <c r="B68" i="13"/>
  <c r="B64" i="13"/>
  <c r="B65" i="13"/>
  <c r="B66" i="13"/>
  <c r="B67" i="13"/>
  <c r="C114" i="6"/>
  <c r="D114" i="6"/>
  <c r="F115" i="6" l="1"/>
  <c r="R115" i="6" s="1"/>
  <c r="S115" i="6" s="1"/>
  <c r="P109" i="5"/>
  <c r="P104" i="5"/>
  <c r="P102" i="5"/>
  <c r="F184" i="6" s="1"/>
  <c r="P100" i="5"/>
  <c r="U198" i="6"/>
  <c r="U121" i="6"/>
  <c r="P59" i="5"/>
  <c r="F114" i="6" s="1"/>
  <c r="P57" i="5"/>
  <c r="F84" i="6" s="1"/>
  <c r="P55" i="5"/>
  <c r="F111" i="6" s="1"/>
  <c r="P51" i="5"/>
  <c r="F86" i="6" s="1"/>
  <c r="P106" i="5"/>
  <c r="F178" i="6" s="1"/>
  <c r="P49" i="5"/>
  <c r="F52" i="6" s="1"/>
  <c r="P47" i="5"/>
  <c r="F68" i="6" s="1"/>
  <c r="P105" i="5"/>
  <c r="F176" i="6" s="1"/>
  <c r="P107" i="5"/>
  <c r="F190" i="6" s="1"/>
  <c r="P103" i="5"/>
  <c r="F186" i="6" s="1"/>
  <c r="P101" i="5"/>
  <c r="F183" i="6" s="1"/>
  <c r="P108" i="5"/>
  <c r="F192" i="6" s="1"/>
  <c r="P48" i="5"/>
  <c r="F71" i="6" s="1"/>
  <c r="P56" i="5"/>
  <c r="F85" i="6" s="1"/>
  <c r="P62" i="5"/>
  <c r="P58" i="5"/>
  <c r="P52" i="5"/>
  <c r="F64" i="6" s="1"/>
  <c r="P54" i="5"/>
  <c r="P50" i="5"/>
  <c r="F56" i="6" s="1"/>
  <c r="P61" i="5"/>
  <c r="F112" i="6" s="1"/>
  <c r="P53" i="5"/>
  <c r="F81" i="6" s="1"/>
  <c r="P60" i="5"/>
  <c r="F113" i="6" s="1"/>
  <c r="I55" i="5"/>
  <c r="J55" i="5" s="1"/>
  <c r="I38" i="5"/>
  <c r="J38" i="5" s="1"/>
  <c r="I13" i="5"/>
  <c r="J13" i="5" s="1"/>
  <c r="P44" i="15"/>
  <c r="P40" i="15"/>
  <c r="P68" i="13"/>
  <c r="P66" i="13"/>
  <c r="P64" i="13"/>
  <c r="P62" i="13"/>
  <c r="P60" i="13"/>
  <c r="P58" i="13"/>
  <c r="P56" i="13"/>
  <c r="P54" i="13"/>
  <c r="P52" i="13"/>
  <c r="P50" i="13"/>
  <c r="P48" i="13"/>
  <c r="P46" i="13"/>
  <c r="P44" i="13"/>
  <c r="P43" i="13"/>
  <c r="J67" i="13"/>
  <c r="J65" i="13"/>
  <c r="J48" i="13"/>
  <c r="B48" i="14"/>
  <c r="B54" i="5"/>
  <c r="C54" i="5"/>
  <c r="B15" i="5"/>
  <c r="C15" i="5"/>
  <c r="B61" i="5"/>
  <c r="B37" i="5"/>
  <c r="B60" i="5"/>
  <c r="B30" i="5"/>
  <c r="B27" i="5"/>
  <c r="B34" i="5"/>
  <c r="B18" i="5"/>
  <c r="B49" i="5"/>
  <c r="B65" i="5"/>
  <c r="B26" i="5"/>
  <c r="B53" i="5"/>
  <c r="B45" i="5"/>
  <c r="B17" i="5"/>
  <c r="B66" i="5"/>
  <c r="B56" i="5"/>
  <c r="B35" i="5"/>
  <c r="B39" i="5"/>
  <c r="B20" i="5"/>
  <c r="B44" i="5"/>
  <c r="B105" i="5"/>
  <c r="B16" i="5"/>
  <c r="B59" i="5"/>
  <c r="B28" i="5"/>
  <c r="B36" i="5"/>
  <c r="B50" i="5"/>
  <c r="B51" i="5"/>
  <c r="B29" i="5"/>
  <c r="B46" i="5"/>
  <c r="B63" i="5"/>
  <c r="B14" i="5"/>
  <c r="B58" i="5"/>
  <c r="B52" i="5"/>
  <c r="B22" i="5"/>
  <c r="B21" i="5"/>
  <c r="B19" i="5"/>
  <c r="B62" i="5"/>
  <c r="C21" i="5"/>
  <c r="C19" i="5"/>
  <c r="C62" i="5"/>
  <c r="C147" i="6"/>
  <c r="D147" i="6"/>
  <c r="C123" i="6"/>
  <c r="D123" i="6"/>
  <c r="C125" i="6"/>
  <c r="D125" i="6"/>
  <c r="C88" i="6"/>
  <c r="D88" i="6"/>
  <c r="C17" i="6"/>
  <c r="D17" i="6"/>
  <c r="C130" i="6"/>
  <c r="D130" i="6"/>
  <c r="C148" i="6"/>
  <c r="D148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29" i="12"/>
  <c r="C29" i="12"/>
  <c r="I29" i="12" s="1"/>
  <c r="B31" i="12"/>
  <c r="C31" i="12"/>
  <c r="B20" i="12"/>
  <c r="C20" i="12"/>
  <c r="I20" i="12" s="1"/>
  <c r="J20" i="12" s="1"/>
  <c r="B13" i="12"/>
  <c r="C13" i="12"/>
  <c r="B45" i="12"/>
  <c r="C45" i="12"/>
  <c r="B43" i="12"/>
  <c r="C43" i="12"/>
  <c r="B32" i="12"/>
  <c r="C32" i="12"/>
  <c r="B49" i="12"/>
  <c r="C49" i="12"/>
  <c r="B30" i="12"/>
  <c r="C30" i="12"/>
  <c r="B23" i="12"/>
  <c r="C23" i="12"/>
  <c r="I23" i="12" s="1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2" i="12"/>
  <c r="C22" i="12"/>
  <c r="I22" i="12" s="1"/>
  <c r="B19" i="12"/>
  <c r="C19" i="12"/>
  <c r="I19" i="12" s="1"/>
  <c r="B27" i="12"/>
  <c r="C27" i="12"/>
  <c r="I27" i="12" s="1"/>
  <c r="B24" i="12"/>
  <c r="C24" i="12"/>
  <c r="I24" i="12" s="1"/>
  <c r="J24" i="12" s="1"/>
  <c r="B56" i="12"/>
  <c r="C56" i="12"/>
  <c r="I56" i="12" s="1"/>
  <c r="J56" i="12" s="1"/>
  <c r="B25" i="12"/>
  <c r="C25" i="12"/>
  <c r="I25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1" i="12"/>
  <c r="C21" i="12"/>
  <c r="I21" i="12" s="1"/>
  <c r="J21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F181" i="6" l="1"/>
  <c r="P181" i="6" s="1"/>
  <c r="F188" i="6"/>
  <c r="R188" i="6" s="1"/>
  <c r="S188" i="6" s="1"/>
  <c r="F194" i="6"/>
  <c r="R194" i="6" s="1"/>
  <c r="S194" i="6" s="1"/>
  <c r="F117" i="6"/>
  <c r="P117" i="6" s="1"/>
  <c r="P115" i="6"/>
  <c r="U115" i="6" s="1"/>
  <c r="F118" i="6"/>
  <c r="P118" i="6" s="1"/>
  <c r="F116" i="6"/>
  <c r="P116" i="6" s="1"/>
  <c r="R183" i="6"/>
  <c r="S183" i="6" s="1"/>
  <c r="P183" i="6"/>
  <c r="R186" i="6"/>
  <c r="S186" i="6" s="1"/>
  <c r="P186" i="6"/>
  <c r="R184" i="6"/>
  <c r="S184" i="6" s="1"/>
  <c r="P184" i="6"/>
  <c r="R192" i="6"/>
  <c r="S192" i="6" s="1"/>
  <c r="P192" i="6"/>
  <c r="R112" i="6"/>
  <c r="S112" i="6" s="1"/>
  <c r="P112" i="6"/>
  <c r="P86" i="6"/>
  <c r="R86" i="6"/>
  <c r="S86" i="6" s="1"/>
  <c r="P114" i="6"/>
  <c r="R114" i="6"/>
  <c r="S114" i="6" s="1"/>
  <c r="P111" i="6"/>
  <c r="R111" i="6"/>
  <c r="S111" i="6" s="1"/>
  <c r="P113" i="6"/>
  <c r="R113" i="6"/>
  <c r="S113" i="6" s="1"/>
  <c r="P190" i="6"/>
  <c r="R190" i="6"/>
  <c r="S190" i="6" s="1"/>
  <c r="I15" i="5"/>
  <c r="J15" i="5" s="1"/>
  <c r="I19" i="5"/>
  <c r="J19" i="5" s="1"/>
  <c r="I54" i="5"/>
  <c r="J54" i="5" s="1"/>
  <c r="I62" i="5"/>
  <c r="J62" i="5" s="1"/>
  <c r="I21" i="5"/>
  <c r="J21" i="5" s="1"/>
  <c r="P15" i="12"/>
  <c r="P17" i="12"/>
  <c r="P44" i="12"/>
  <c r="P50" i="12"/>
  <c r="P34" i="12"/>
  <c r="P48" i="12"/>
  <c r="P53" i="12"/>
  <c r="P57" i="12"/>
  <c r="P51" i="12"/>
  <c r="P33" i="12"/>
  <c r="P37" i="12"/>
  <c r="P28" i="12"/>
  <c r="P56" i="12"/>
  <c r="P20" i="12"/>
  <c r="P36" i="12"/>
  <c r="P38" i="12"/>
  <c r="P54" i="12"/>
  <c r="P16" i="12"/>
  <c r="P27" i="12"/>
  <c r="P42" i="12"/>
  <c r="P26" i="12"/>
  <c r="P19" i="12"/>
  <c r="P59" i="12"/>
  <c r="P12" i="12"/>
  <c r="P23" i="12"/>
  <c r="P24" i="12"/>
  <c r="P21" i="12"/>
  <c r="P39" i="12"/>
  <c r="J27" i="12"/>
  <c r="R15" i="12"/>
  <c r="R19" i="12"/>
  <c r="J52" i="12"/>
  <c r="P52" i="12"/>
  <c r="J15" i="12"/>
  <c r="J25" i="12"/>
  <c r="J19" i="12"/>
  <c r="J22" i="12"/>
  <c r="R21" i="12"/>
  <c r="R181" i="6" l="1"/>
  <c r="S181" i="6" s="1"/>
  <c r="U181" i="6" s="1"/>
  <c r="P188" i="6"/>
  <c r="P194" i="6"/>
  <c r="U194" i="6" s="1"/>
  <c r="U188" i="6"/>
  <c r="U183" i="6"/>
  <c r="U184" i="6"/>
  <c r="U186" i="6"/>
  <c r="U192" i="6"/>
  <c r="U112" i="6"/>
  <c r="U114" i="6"/>
  <c r="U190" i="6"/>
  <c r="U113" i="6"/>
  <c r="U86" i="6"/>
  <c r="U111" i="6"/>
  <c r="R123" i="6"/>
  <c r="S123" i="6" l="1"/>
  <c r="U123" i="6" s="1"/>
  <c r="P211" i="6"/>
  <c r="C103" i="6"/>
  <c r="D103" i="6"/>
  <c r="C47" i="6"/>
  <c r="D47" i="6"/>
  <c r="C164" i="6"/>
  <c r="D164" i="6"/>
  <c r="C107" i="6"/>
  <c r="D107" i="6"/>
  <c r="C87" i="6"/>
  <c r="D87" i="6"/>
  <c r="C101" i="6"/>
  <c r="D101" i="6"/>
  <c r="C91" i="6"/>
  <c r="D91" i="6"/>
  <c r="C92" i="6"/>
  <c r="D92" i="6"/>
  <c r="C93" i="6"/>
  <c r="D93" i="6"/>
  <c r="C165" i="6"/>
  <c r="D165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4" i="10"/>
  <c r="R45" i="10"/>
  <c r="R46" i="10"/>
  <c r="R47" i="10"/>
  <c r="R48" i="10"/>
  <c r="R49" i="10"/>
  <c r="R50" i="10"/>
  <c r="R51" i="10"/>
  <c r="R52" i="10"/>
  <c r="R53" i="10"/>
  <c r="R101" i="10"/>
  <c r="R54" i="10"/>
  <c r="R55" i="10"/>
  <c r="R56" i="10"/>
  <c r="R57" i="10"/>
  <c r="R58" i="10"/>
  <c r="R59" i="10"/>
  <c r="R60" i="10"/>
  <c r="R61" i="10"/>
  <c r="R62" i="10"/>
  <c r="R63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101" i="10"/>
  <c r="O54" i="10"/>
  <c r="O55" i="10"/>
  <c r="O56" i="10"/>
  <c r="O57" i="10"/>
  <c r="O58" i="10"/>
  <c r="O59" i="10"/>
  <c r="O60" i="10"/>
  <c r="O61" i="10"/>
  <c r="O62" i="10"/>
  <c r="O63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101" i="10"/>
  <c r="N54" i="10"/>
  <c r="N55" i="10"/>
  <c r="N56" i="10"/>
  <c r="N57" i="10"/>
  <c r="N58" i="10"/>
  <c r="N59" i="10"/>
  <c r="N60" i="10"/>
  <c r="N61" i="10"/>
  <c r="N62" i="10"/>
  <c r="N63" i="10"/>
  <c r="R116" i="6" l="1"/>
  <c r="S116" i="6" s="1"/>
  <c r="R89" i="6"/>
  <c r="S89" i="6" s="1"/>
  <c r="R120" i="6"/>
  <c r="S120" i="6" s="1"/>
  <c r="R96" i="6"/>
  <c r="S96" i="6" s="1"/>
  <c r="R95" i="6"/>
  <c r="S95" i="6" s="1"/>
  <c r="R94" i="6"/>
  <c r="S94" i="6" s="1"/>
  <c r="R156" i="6"/>
  <c r="S156" i="6" s="1"/>
  <c r="R157" i="6"/>
  <c r="S157" i="6" s="1"/>
  <c r="R152" i="6"/>
  <c r="S152" i="6" s="1"/>
  <c r="R141" i="6"/>
  <c r="S141" i="6" s="1"/>
  <c r="R144" i="6"/>
  <c r="S144" i="6" s="1"/>
  <c r="R129" i="6"/>
  <c r="S129" i="6" s="1"/>
  <c r="R138" i="6"/>
  <c r="S138" i="6" s="1"/>
  <c r="R150" i="6"/>
  <c r="S150" i="6" s="1"/>
  <c r="R146" i="6"/>
  <c r="S146" i="6" s="1"/>
  <c r="I57" i="10"/>
  <c r="J57" i="10" s="1"/>
  <c r="M46" i="10"/>
  <c r="P46" i="10" s="1"/>
  <c r="I78" i="6" s="1"/>
  <c r="P78" i="6" s="1"/>
  <c r="I22" i="10"/>
  <c r="J22" i="10" s="1"/>
  <c r="M47" i="10"/>
  <c r="P47" i="10" s="1"/>
  <c r="I31" i="6" s="1"/>
  <c r="I15" i="10"/>
  <c r="J15" i="10" s="1"/>
  <c r="M48" i="10"/>
  <c r="P48" i="10" s="1"/>
  <c r="I71" i="6" s="1"/>
  <c r="I60" i="10"/>
  <c r="J60" i="10" s="1"/>
  <c r="M49" i="10"/>
  <c r="P49" i="10" s="1"/>
  <c r="I51" i="6" s="1"/>
  <c r="I45" i="10"/>
  <c r="J45" i="10" s="1"/>
  <c r="M50" i="10"/>
  <c r="P50" i="10" s="1"/>
  <c r="I64" i="6" s="1"/>
  <c r="I23" i="10"/>
  <c r="J23" i="10" s="1"/>
  <c r="M51" i="10"/>
  <c r="P51" i="10" s="1"/>
  <c r="I83" i="6" s="1"/>
  <c r="P83" i="6" s="1"/>
  <c r="I19" i="10"/>
  <c r="J19" i="10" s="1"/>
  <c r="M52" i="10"/>
  <c r="P52" i="10" s="1"/>
  <c r="I55" i="10"/>
  <c r="J55" i="10" s="1"/>
  <c r="M53" i="10"/>
  <c r="P53" i="10" s="1"/>
  <c r="I82" i="6" s="1"/>
  <c r="I54" i="10"/>
  <c r="J54" i="10" s="1"/>
  <c r="M101" i="10"/>
  <c r="P101" i="10" s="1"/>
  <c r="I53" i="10"/>
  <c r="J53" i="10" s="1"/>
  <c r="M54" i="10"/>
  <c r="P54" i="10" s="1"/>
  <c r="I52" i="10"/>
  <c r="J52" i="10" s="1"/>
  <c r="M55" i="10"/>
  <c r="P55" i="10" s="1"/>
  <c r="I85" i="6" s="1"/>
  <c r="P85" i="6" s="1"/>
  <c r="I63" i="10"/>
  <c r="J63" i="10" s="1"/>
  <c r="M56" i="10"/>
  <c r="P56" i="10" s="1"/>
  <c r="I97" i="6" s="1"/>
  <c r="P97" i="6" s="1"/>
  <c r="I70" i="10"/>
  <c r="J70" i="10" s="1"/>
  <c r="M57" i="10"/>
  <c r="P57" i="10" s="1"/>
  <c r="I99" i="6" s="1"/>
  <c r="P99" i="6" s="1"/>
  <c r="I37" i="10"/>
  <c r="J37" i="10" s="1"/>
  <c r="M58" i="10"/>
  <c r="P58" i="10" s="1"/>
  <c r="I13" i="10"/>
  <c r="J13" i="10" s="1"/>
  <c r="M59" i="10"/>
  <c r="P59" i="10" s="1"/>
  <c r="I84" i="6" s="1"/>
  <c r="I28" i="10"/>
  <c r="J28" i="10" s="1"/>
  <c r="M60" i="10"/>
  <c r="P60" i="10" s="1"/>
  <c r="I98" i="6" s="1"/>
  <c r="P98" i="6" s="1"/>
  <c r="I25" i="10"/>
  <c r="J25" i="10" s="1"/>
  <c r="M61" i="10"/>
  <c r="P61" i="10" s="1"/>
  <c r="I43" i="10"/>
  <c r="J43" i="10" s="1"/>
  <c r="M62" i="10"/>
  <c r="P62" i="10" s="1"/>
  <c r="I90" i="6" s="1"/>
  <c r="P90" i="6" s="1"/>
  <c r="I47" i="10"/>
  <c r="J47" i="10" s="1"/>
  <c r="M63" i="10"/>
  <c r="P63" i="10" s="1"/>
  <c r="I41" i="10"/>
  <c r="J41" i="10" s="1"/>
  <c r="B56" i="10"/>
  <c r="B18" i="10"/>
  <c r="B16" i="10"/>
  <c r="B35" i="10"/>
  <c r="B14" i="10"/>
  <c r="B68" i="10"/>
  <c r="B62" i="10"/>
  <c r="B30" i="10"/>
  <c r="B17" i="10"/>
  <c r="B101" i="10"/>
  <c r="B67" i="10"/>
  <c r="B32" i="10"/>
  <c r="B33" i="10"/>
  <c r="B61" i="10"/>
  <c r="B51" i="10"/>
  <c r="B27" i="10"/>
  <c r="B64" i="10"/>
  <c r="B71" i="10"/>
  <c r="B42" i="10"/>
  <c r="B20" i="10"/>
  <c r="B46" i="10"/>
  <c r="B39" i="10"/>
  <c r="B29" i="10"/>
  <c r="B72" i="10"/>
  <c r="B21" i="10"/>
  <c r="B66" i="10"/>
  <c r="B40" i="10"/>
  <c r="B31" i="10"/>
  <c r="B26" i="10"/>
  <c r="B38" i="10"/>
  <c r="B24" i="10"/>
  <c r="B50" i="10"/>
  <c r="B57" i="10"/>
  <c r="B22" i="10"/>
  <c r="B15" i="10"/>
  <c r="B60" i="10"/>
  <c r="B45" i="10"/>
  <c r="B23" i="10"/>
  <c r="B19" i="10"/>
  <c r="B55" i="10"/>
  <c r="B54" i="10"/>
  <c r="B53" i="10"/>
  <c r="B52" i="10"/>
  <c r="B63" i="10"/>
  <c r="B70" i="10"/>
  <c r="B37" i="10"/>
  <c r="B13" i="10"/>
  <c r="B28" i="10"/>
  <c r="B25" i="10"/>
  <c r="B43" i="10"/>
  <c r="B47" i="10"/>
  <c r="B41" i="10"/>
  <c r="B12" i="10"/>
  <c r="P221" i="6"/>
  <c r="P214" i="6"/>
  <c r="D12" i="6"/>
  <c r="D155" i="6"/>
  <c r="D137" i="6"/>
  <c r="D19" i="6"/>
  <c r="D145" i="6"/>
  <c r="D32" i="6"/>
  <c r="D21" i="6"/>
  <c r="D149" i="6"/>
  <c r="D66" i="6"/>
  <c r="D36" i="6"/>
  <c r="D42" i="6"/>
  <c r="D89" i="6"/>
  <c r="D84" i="6"/>
  <c r="D70" i="6"/>
  <c r="D156" i="6"/>
  <c r="D94" i="6"/>
  <c r="D60" i="6"/>
  <c r="D95" i="6"/>
  <c r="D96" i="6"/>
  <c r="D55" i="6"/>
  <c r="D28" i="6"/>
  <c r="D38" i="6"/>
  <c r="D146" i="6"/>
  <c r="D120" i="6"/>
  <c r="D133" i="6"/>
  <c r="D98" i="6"/>
  <c r="D35" i="6"/>
  <c r="D99" i="6"/>
  <c r="D100" i="6"/>
  <c r="D152" i="6"/>
  <c r="D72" i="6"/>
  <c r="D75" i="6"/>
  <c r="D150" i="6"/>
  <c r="D138" i="6"/>
  <c r="D129" i="6"/>
  <c r="D111" i="6"/>
  <c r="D112" i="6"/>
  <c r="D140" i="6"/>
  <c r="D157" i="6"/>
  <c r="D51" i="6"/>
  <c r="D78" i="6"/>
  <c r="D76" i="6"/>
  <c r="D105" i="6"/>
  <c r="D144" i="6"/>
  <c r="D119" i="6"/>
  <c r="D97" i="6"/>
  <c r="D83" i="6"/>
  <c r="D141" i="6"/>
  <c r="D122" i="6"/>
  <c r="D65" i="6"/>
  <c r="D46" i="6"/>
  <c r="D166" i="6"/>
  <c r="D71" i="6"/>
  <c r="D154" i="6"/>
  <c r="D73" i="6"/>
  <c r="D131" i="6"/>
  <c r="D143" i="6"/>
  <c r="D90" i="6"/>
  <c r="C68" i="6"/>
  <c r="C12" i="6"/>
  <c r="C155" i="6"/>
  <c r="C137" i="6"/>
  <c r="C19" i="6"/>
  <c r="C145" i="6"/>
  <c r="C32" i="6"/>
  <c r="C21" i="6"/>
  <c r="C149" i="6"/>
  <c r="C66" i="6"/>
  <c r="C36" i="6"/>
  <c r="C42" i="6"/>
  <c r="C89" i="6"/>
  <c r="C84" i="6"/>
  <c r="C70" i="6"/>
  <c r="C156" i="6"/>
  <c r="C94" i="6"/>
  <c r="C60" i="6"/>
  <c r="C95" i="6"/>
  <c r="C96" i="6"/>
  <c r="C55" i="6"/>
  <c r="C28" i="6"/>
  <c r="C38" i="6"/>
  <c r="C146" i="6"/>
  <c r="C120" i="6"/>
  <c r="C133" i="6"/>
  <c r="C98" i="6"/>
  <c r="C35" i="6"/>
  <c r="C99" i="6"/>
  <c r="C100" i="6"/>
  <c r="C152" i="6"/>
  <c r="C72" i="6"/>
  <c r="C75" i="6"/>
  <c r="C150" i="6"/>
  <c r="C138" i="6"/>
  <c r="C129" i="6"/>
  <c r="C111" i="6"/>
  <c r="C112" i="6"/>
  <c r="C140" i="6"/>
  <c r="C157" i="6"/>
  <c r="C51" i="6"/>
  <c r="C78" i="6"/>
  <c r="C76" i="6"/>
  <c r="C105" i="6"/>
  <c r="C144" i="6"/>
  <c r="C119" i="6"/>
  <c r="C97" i="6"/>
  <c r="C83" i="6"/>
  <c r="C141" i="6"/>
  <c r="C122" i="6"/>
  <c r="C65" i="6"/>
  <c r="C46" i="6"/>
  <c r="C166" i="6"/>
  <c r="C71" i="6"/>
  <c r="C154" i="6"/>
  <c r="C73" i="6"/>
  <c r="C131" i="6"/>
  <c r="C143" i="6"/>
  <c r="C90" i="6"/>
  <c r="I100" i="6" l="1"/>
  <c r="R101" i="6"/>
  <c r="S101" i="6" s="1"/>
  <c r="U101" i="6" s="1"/>
  <c r="I13" i="6"/>
  <c r="R93" i="6"/>
  <c r="S93" i="6" s="1"/>
  <c r="U93" i="6" s="1"/>
  <c r="I104" i="6"/>
  <c r="P104" i="6" s="1"/>
  <c r="R98" i="6"/>
  <c r="S98" i="6" s="1"/>
  <c r="U98" i="6" s="1"/>
  <c r="R99" i="6"/>
  <c r="S99" i="6" s="1"/>
  <c r="U99" i="6" s="1"/>
  <c r="R165" i="6"/>
  <c r="S165" i="6" s="1"/>
  <c r="U165" i="6" s="1"/>
  <c r="I91" i="6"/>
  <c r="P91" i="6" s="1"/>
  <c r="R84" i="6"/>
  <c r="S84" i="6" s="1"/>
  <c r="P84" i="6"/>
  <c r="I87" i="6"/>
  <c r="P87" i="6" s="1"/>
  <c r="I173" i="6"/>
  <c r="R92" i="6"/>
  <c r="R83" i="6"/>
  <c r="R119" i="6"/>
  <c r="U94" i="6"/>
  <c r="U95" i="6"/>
  <c r="U141" i="6"/>
  <c r="U116" i="6"/>
  <c r="U96" i="6"/>
  <c r="U129" i="6"/>
  <c r="U146" i="6"/>
  <c r="U156" i="6"/>
  <c r="U120" i="6"/>
  <c r="U144" i="6"/>
  <c r="U138" i="6"/>
  <c r="U89" i="6"/>
  <c r="U150" i="6"/>
  <c r="U152" i="6"/>
  <c r="U157" i="6"/>
  <c r="I101" i="14"/>
  <c r="I102" i="14"/>
  <c r="I103" i="14"/>
  <c r="P212" i="6"/>
  <c r="P220" i="6"/>
  <c r="P215" i="6"/>
  <c r="P213" i="6"/>
  <c r="C20" i="6"/>
  <c r="D20" i="6"/>
  <c r="D24" i="6"/>
  <c r="C128" i="6"/>
  <c r="D128" i="6"/>
  <c r="C23" i="6"/>
  <c r="D23" i="6"/>
  <c r="C132" i="6"/>
  <c r="D132" i="6"/>
  <c r="C59" i="6"/>
  <c r="D59" i="6"/>
  <c r="C50" i="6"/>
  <c r="D50" i="6"/>
  <c r="C135" i="6"/>
  <c r="D135" i="6"/>
  <c r="C67" i="6"/>
  <c r="D67" i="6"/>
  <c r="C139" i="6"/>
  <c r="D139" i="6"/>
  <c r="C44" i="6"/>
  <c r="D44" i="6"/>
  <c r="D54" i="6"/>
  <c r="C53" i="6"/>
  <c r="D53" i="6"/>
  <c r="C8" i="6"/>
  <c r="D8" i="6"/>
  <c r="C151" i="6"/>
  <c r="D151" i="6"/>
  <c r="C6" i="6"/>
  <c r="D6" i="6"/>
  <c r="C58" i="6"/>
  <c r="D58" i="6"/>
  <c r="C48" i="6"/>
  <c r="D48" i="6"/>
  <c r="C82" i="6"/>
  <c r="D82" i="6"/>
  <c r="C158" i="6"/>
  <c r="D158" i="6"/>
  <c r="C104" i="6"/>
  <c r="D104" i="6"/>
  <c r="C159" i="6"/>
  <c r="D159" i="6"/>
  <c r="C161" i="6"/>
  <c r="D161" i="6"/>
  <c r="C163" i="6"/>
  <c r="D163" i="6"/>
  <c r="C69" i="6"/>
  <c r="D69" i="6"/>
  <c r="C110" i="6"/>
  <c r="D110" i="6"/>
  <c r="R50" i="9"/>
  <c r="M104" i="9"/>
  <c r="N104" i="9"/>
  <c r="R104" i="9"/>
  <c r="M103" i="9"/>
  <c r="N103" i="9"/>
  <c r="R103" i="9"/>
  <c r="M106" i="9"/>
  <c r="N106" i="9"/>
  <c r="R106" i="9"/>
  <c r="M101" i="9"/>
  <c r="N101" i="9"/>
  <c r="R101" i="9"/>
  <c r="M102" i="9"/>
  <c r="N102" i="9"/>
  <c r="R102" i="9"/>
  <c r="M109" i="9"/>
  <c r="N109" i="9"/>
  <c r="R109" i="9"/>
  <c r="M108" i="9"/>
  <c r="N108" i="9"/>
  <c r="R108" i="9"/>
  <c r="M105" i="9"/>
  <c r="N105" i="9"/>
  <c r="R105" i="9"/>
  <c r="M100" i="9"/>
  <c r="N100" i="9"/>
  <c r="R100" i="9"/>
  <c r="M107" i="9"/>
  <c r="N107" i="9"/>
  <c r="R107" i="9"/>
  <c r="J39" i="9"/>
  <c r="I100" i="9"/>
  <c r="J100" i="9" s="1"/>
  <c r="J14" i="9"/>
  <c r="J51" i="9"/>
  <c r="I102" i="9"/>
  <c r="J102" i="9" s="1"/>
  <c r="J29" i="9"/>
  <c r="J22" i="9"/>
  <c r="I107" i="9"/>
  <c r="J107" i="9" s="1"/>
  <c r="J26" i="9"/>
  <c r="I106" i="9"/>
  <c r="J106" i="9" s="1"/>
  <c r="J47" i="9"/>
  <c r="J36" i="9"/>
  <c r="U84" i="6" l="1"/>
  <c r="R87" i="6"/>
  <c r="S87" i="6" s="1"/>
  <c r="U87" i="6" s="1"/>
  <c r="P100" i="6"/>
  <c r="R100" i="6"/>
  <c r="S100" i="6" s="1"/>
  <c r="R91" i="6"/>
  <c r="S91" i="6" s="1"/>
  <c r="U91" i="6" s="1"/>
  <c r="P177" i="6"/>
  <c r="I174" i="6"/>
  <c r="I175" i="6" s="1"/>
  <c r="R177" i="6"/>
  <c r="S177" i="6" s="1"/>
  <c r="S119" i="6"/>
  <c r="U119" i="6" s="1"/>
  <c r="S83" i="6"/>
  <c r="U83" i="6" s="1"/>
  <c r="S92" i="6"/>
  <c r="U92" i="6" s="1"/>
  <c r="J38" i="9"/>
  <c r="J12" i="9"/>
  <c r="P100" i="9"/>
  <c r="G182" i="6" s="1"/>
  <c r="P108" i="9"/>
  <c r="G195" i="6" s="1"/>
  <c r="P104" i="9"/>
  <c r="G178" i="6" s="1"/>
  <c r="P105" i="9"/>
  <c r="G189" i="6" s="1"/>
  <c r="P102" i="9"/>
  <c r="G185" i="6" s="1"/>
  <c r="P106" i="9"/>
  <c r="G191" i="6" s="1"/>
  <c r="P103" i="9"/>
  <c r="G187" i="6" s="1"/>
  <c r="P107" i="9"/>
  <c r="G193" i="6" s="1"/>
  <c r="P109" i="9"/>
  <c r="G197" i="6" s="1"/>
  <c r="P101" i="9"/>
  <c r="G176" i="6" s="1"/>
  <c r="P210" i="6"/>
  <c r="R12" i="15"/>
  <c r="P204" i="6"/>
  <c r="P206" i="6"/>
  <c r="P205" i="6"/>
  <c r="P207" i="6"/>
  <c r="P208" i="6"/>
  <c r="C136" i="6"/>
  <c r="D136" i="6"/>
  <c r="M14" i="9"/>
  <c r="U100" i="6" l="1"/>
  <c r="U177" i="6"/>
  <c r="P178" i="6"/>
  <c r="R178" i="6"/>
  <c r="S178" i="6" s="1"/>
  <c r="P195" i="6"/>
  <c r="R195" i="6"/>
  <c r="S195" i="6" s="1"/>
  <c r="P193" i="6"/>
  <c r="R193" i="6"/>
  <c r="S193" i="6" s="1"/>
  <c r="R187" i="6"/>
  <c r="S187" i="6" s="1"/>
  <c r="P187" i="6"/>
  <c r="R189" i="6"/>
  <c r="S189" i="6" s="1"/>
  <c r="P189" i="6"/>
  <c r="P111" i="9"/>
  <c r="P191" i="6"/>
  <c r="R191" i="6"/>
  <c r="S191" i="6" s="1"/>
  <c r="P185" i="6"/>
  <c r="R185" i="6"/>
  <c r="S185" i="6" s="1"/>
  <c r="R142" i="6"/>
  <c r="S142" i="6" s="1"/>
  <c r="R135" i="6"/>
  <c r="S135" i="6" s="1"/>
  <c r="R139" i="6"/>
  <c r="S139" i="6" s="1"/>
  <c r="C15" i="6"/>
  <c r="D15" i="6"/>
  <c r="C27" i="6"/>
  <c r="D27" i="6"/>
  <c r="M37" i="15"/>
  <c r="N37" i="15"/>
  <c r="O37" i="15"/>
  <c r="R37" i="15"/>
  <c r="J28" i="15"/>
  <c r="C27" i="15"/>
  <c r="R20" i="15"/>
  <c r="R36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197" i="6" l="1"/>
  <c r="S197" i="6" s="1"/>
  <c r="P197" i="6"/>
  <c r="G174" i="6"/>
  <c r="P78" i="9" s="1"/>
  <c r="U189" i="6"/>
  <c r="U178" i="6"/>
  <c r="G173" i="6"/>
  <c r="U195" i="6"/>
  <c r="U185" i="6"/>
  <c r="U187" i="6"/>
  <c r="U191" i="6"/>
  <c r="U193" i="6"/>
  <c r="R182" i="6"/>
  <c r="S182" i="6" s="1"/>
  <c r="P182" i="6"/>
  <c r="U142" i="6"/>
  <c r="U139" i="6"/>
  <c r="U135" i="6"/>
  <c r="P37" i="15"/>
  <c r="C36" i="15"/>
  <c r="C37" i="15"/>
  <c r="C33" i="15"/>
  <c r="C34" i="15"/>
  <c r="C35" i="15"/>
  <c r="C32" i="15"/>
  <c r="C30" i="15"/>
  <c r="C31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U197" i="6" l="1"/>
  <c r="G175" i="6"/>
  <c r="U182" i="6"/>
  <c r="M52" i="9"/>
  <c r="N52" i="9"/>
  <c r="O52" i="9"/>
  <c r="R45" i="9"/>
  <c r="M45" i="10"/>
  <c r="P45" i="10" s="1"/>
  <c r="I76" i="6" s="1"/>
  <c r="I56" i="10"/>
  <c r="J56" i="10" s="1"/>
  <c r="C44" i="5"/>
  <c r="C51" i="5"/>
  <c r="C22" i="5"/>
  <c r="J29" i="12"/>
  <c r="J23" i="12"/>
  <c r="P76" i="6" l="1"/>
  <c r="R76" i="6"/>
  <c r="S76" i="6" s="1"/>
  <c r="I22" i="5"/>
  <c r="J22" i="5" s="1"/>
  <c r="I44" i="5"/>
  <c r="J44" i="5" s="1"/>
  <c r="J37" i="9"/>
  <c r="I51" i="5"/>
  <c r="J51" i="5" s="1"/>
  <c r="R149" i="6"/>
  <c r="S149" i="6" s="1"/>
  <c r="P52" i="9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101" i="14"/>
  <c r="R102" i="14"/>
  <c r="R103" i="14"/>
  <c r="R12" i="14"/>
  <c r="C102" i="14"/>
  <c r="C101" i="14"/>
  <c r="C103" i="14"/>
  <c r="B16" i="14"/>
  <c r="B102" i="14"/>
  <c r="B13" i="14"/>
  <c r="B14" i="14"/>
  <c r="B38" i="14"/>
  <c r="B24" i="14"/>
  <c r="B23" i="14"/>
  <c r="B44" i="14"/>
  <c r="B39" i="14"/>
  <c r="B17" i="14"/>
  <c r="B43" i="14"/>
  <c r="B25" i="14"/>
  <c r="B30" i="14"/>
  <c r="B37" i="14"/>
  <c r="B12" i="14"/>
  <c r="B15" i="14"/>
  <c r="B18" i="14"/>
  <c r="B19" i="14"/>
  <c r="B29" i="14"/>
  <c r="B26" i="14"/>
  <c r="B21" i="14"/>
  <c r="B28" i="14"/>
  <c r="B45" i="14"/>
  <c r="B36" i="14"/>
  <c r="B40" i="14"/>
  <c r="B20" i="14"/>
  <c r="B31" i="14"/>
  <c r="B33" i="14"/>
  <c r="B35" i="14"/>
  <c r="B101" i="14"/>
  <c r="B41" i="14"/>
  <c r="B27" i="14"/>
  <c r="B103" i="14"/>
  <c r="B34" i="14"/>
  <c r="B42" i="14"/>
  <c r="B32" i="14"/>
  <c r="B22" i="14"/>
  <c r="J30" i="14"/>
  <c r="G106" i="6" l="1"/>
  <c r="G107" i="6"/>
  <c r="P107" i="6" s="1"/>
  <c r="U76" i="6"/>
  <c r="U149" i="6"/>
  <c r="R102" i="6"/>
  <c r="S102" i="6" s="1"/>
  <c r="R127" i="6"/>
  <c r="S127" i="6" s="1"/>
  <c r="R124" i="6"/>
  <c r="S124" i="6" s="1"/>
  <c r="R134" i="6"/>
  <c r="S134" i="6" s="1"/>
  <c r="C26" i="6"/>
  <c r="D26" i="6"/>
  <c r="I40" i="12"/>
  <c r="J40" i="12" s="1"/>
  <c r="I41" i="12"/>
  <c r="J41" i="12" s="1"/>
  <c r="I58" i="12"/>
  <c r="J58" i="12" s="1"/>
  <c r="I12" i="13"/>
  <c r="I13" i="13"/>
  <c r="J13" i="13" s="1"/>
  <c r="I14" i="13"/>
  <c r="J14" i="13" s="1"/>
  <c r="I15" i="13"/>
  <c r="J15" i="13" s="1"/>
  <c r="I17" i="13"/>
  <c r="J17" i="13" s="1"/>
  <c r="I16" i="13"/>
  <c r="J16" i="13" s="1"/>
  <c r="I21" i="13"/>
  <c r="J21" i="13" s="1"/>
  <c r="I19" i="13"/>
  <c r="J19" i="13" s="1"/>
  <c r="I22" i="13"/>
  <c r="J22" i="13" s="1"/>
  <c r="I23" i="13"/>
  <c r="J23" i="13" s="1"/>
  <c r="I18" i="13"/>
  <c r="J18" i="13" s="1"/>
  <c r="I24" i="13"/>
  <c r="J24" i="13" s="1"/>
  <c r="I27" i="13"/>
  <c r="J27" i="13" s="1"/>
  <c r="I20" i="13"/>
  <c r="J20" i="13" s="1"/>
  <c r="I28" i="13"/>
  <c r="J28" i="13" s="1"/>
  <c r="I30" i="13"/>
  <c r="J30" i="13" s="1"/>
  <c r="I34" i="13"/>
  <c r="J34" i="13" s="1"/>
  <c r="I35" i="13"/>
  <c r="J35" i="13" s="1"/>
  <c r="I44" i="13"/>
  <c r="J44" i="13" s="1"/>
  <c r="I26" i="13"/>
  <c r="J26" i="13" s="1"/>
  <c r="I29" i="13"/>
  <c r="J29" i="13" s="1"/>
  <c r="I32" i="13"/>
  <c r="J32" i="13" s="1"/>
  <c r="I38" i="13"/>
  <c r="J38" i="13" s="1"/>
  <c r="I33" i="13"/>
  <c r="J33" i="13" s="1"/>
  <c r="I37" i="13"/>
  <c r="J37" i="13" s="1"/>
  <c r="I25" i="13"/>
  <c r="J25" i="13" s="1"/>
  <c r="I39" i="13"/>
  <c r="J39" i="13" s="1"/>
  <c r="I40" i="13"/>
  <c r="J40" i="13" s="1"/>
  <c r="I31" i="13" l="1"/>
  <c r="J31" i="13" s="1"/>
  <c r="R13" i="13"/>
  <c r="J12" i="13"/>
  <c r="R25" i="12" l="1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30" i="12"/>
  <c r="J30" i="12" s="1"/>
  <c r="I31" i="12"/>
  <c r="J31" i="12" s="1"/>
  <c r="I55" i="12"/>
  <c r="J55" i="12" s="1"/>
  <c r="I32" i="12"/>
  <c r="J32" i="12" s="1"/>
  <c r="I13" i="12"/>
  <c r="J13" i="12" s="1"/>
  <c r="I14" i="12"/>
  <c r="J14" i="12" s="1"/>
  <c r="I45" i="12"/>
  <c r="J45" i="12" s="1"/>
  <c r="I20" i="10"/>
  <c r="I51" i="10"/>
  <c r="M21" i="10"/>
  <c r="P21" i="10" s="1"/>
  <c r="I12" i="6" s="1"/>
  <c r="I14" i="10"/>
  <c r="I17" i="10"/>
  <c r="I26" i="10"/>
  <c r="I33" i="10"/>
  <c r="I72" i="10"/>
  <c r="I62" i="10"/>
  <c r="I71" i="10"/>
  <c r="I16" i="10"/>
  <c r="I12" i="10"/>
  <c r="I38" i="10"/>
  <c r="I24" i="10"/>
  <c r="I21" i="10"/>
  <c r="I32" i="10"/>
  <c r="I30" i="10"/>
  <c r="I29" i="10"/>
  <c r="I35" i="10"/>
  <c r="I31" i="10"/>
  <c r="I68" i="10"/>
  <c r="I46" i="10"/>
  <c r="C101" i="10"/>
  <c r="I101" i="10" s="1"/>
  <c r="I64" i="10"/>
  <c r="I40" i="10"/>
  <c r="I50" i="10"/>
  <c r="I42" i="10"/>
  <c r="I39" i="10"/>
  <c r="I66" i="10"/>
  <c r="I67" i="10"/>
  <c r="J67" i="10" s="1"/>
  <c r="I27" i="10"/>
  <c r="I61" i="10"/>
  <c r="I18" i="10"/>
  <c r="R26" i="9"/>
  <c r="R42" i="9"/>
  <c r="R20" i="9"/>
  <c r="R44" i="9"/>
  <c r="R37" i="9"/>
  <c r="R56" i="9"/>
  <c r="R22" i="9"/>
  <c r="C37" i="5"/>
  <c r="C60" i="5"/>
  <c r="C30" i="5"/>
  <c r="C18" i="5"/>
  <c r="C27" i="5"/>
  <c r="C34" i="5"/>
  <c r="C49" i="5"/>
  <c r="C65" i="5"/>
  <c r="C26" i="5"/>
  <c r="C61" i="5"/>
  <c r="C53" i="5"/>
  <c r="C45" i="5"/>
  <c r="C17" i="5"/>
  <c r="C66" i="5"/>
  <c r="C56" i="5"/>
  <c r="C35" i="5"/>
  <c r="C39" i="5"/>
  <c r="C20" i="5"/>
  <c r="C105" i="5"/>
  <c r="C16" i="5"/>
  <c r="C59" i="5"/>
  <c r="C28" i="5"/>
  <c r="C36" i="5"/>
  <c r="C50" i="5"/>
  <c r="C29" i="5"/>
  <c r="C46" i="5"/>
  <c r="C63" i="5"/>
  <c r="C14" i="5"/>
  <c r="C58" i="5"/>
  <c r="C52" i="5"/>
  <c r="D22" i="6"/>
  <c r="D31" i="6"/>
  <c r="D34" i="6"/>
  <c r="D14" i="6"/>
  <c r="D18" i="6"/>
  <c r="D41" i="6"/>
  <c r="D80" i="6"/>
  <c r="D16" i="6"/>
  <c r="D45" i="6"/>
  <c r="D30" i="6"/>
  <c r="D57" i="6"/>
  <c r="D79" i="6"/>
  <c r="D77" i="6"/>
  <c r="D37" i="6"/>
  <c r="D63" i="6"/>
  <c r="D153" i="6"/>
  <c r="D40" i="6"/>
  <c r="D74" i="6"/>
  <c r="D124" i="6"/>
  <c r="D162" i="6"/>
  <c r="D52" i="6"/>
  <c r="D160" i="6"/>
  <c r="D127" i="6"/>
  <c r="D108" i="6"/>
  <c r="D142" i="6"/>
  <c r="D68" i="6"/>
  <c r="D102" i="6"/>
  <c r="D134" i="6"/>
  <c r="D126" i="6"/>
  <c r="D43" i="6"/>
  <c r="D61" i="6"/>
  <c r="D10" i="6"/>
  <c r="I26" i="5" l="1"/>
  <c r="J26" i="5" s="1"/>
  <c r="I50" i="5"/>
  <c r="J50" i="5" s="1"/>
  <c r="I36" i="5"/>
  <c r="J36" i="5" s="1"/>
  <c r="I56" i="5"/>
  <c r="J56" i="5" s="1"/>
  <c r="I49" i="5"/>
  <c r="J49" i="5" s="1"/>
  <c r="I20" i="5"/>
  <c r="J20" i="5" s="1"/>
  <c r="I52" i="5"/>
  <c r="J52" i="5" s="1"/>
  <c r="I28" i="5"/>
  <c r="J28" i="5" s="1"/>
  <c r="I34" i="5"/>
  <c r="J34" i="5" s="1"/>
  <c r="I39" i="5"/>
  <c r="J39" i="5" s="1"/>
  <c r="I58" i="5"/>
  <c r="J58" i="5" s="1"/>
  <c r="I17" i="5"/>
  <c r="J17" i="5" s="1"/>
  <c r="I27" i="5"/>
  <c r="J27" i="5" s="1"/>
  <c r="I29" i="5"/>
  <c r="J29" i="5" s="1"/>
  <c r="I37" i="5"/>
  <c r="J37" i="5" s="1"/>
  <c r="I45" i="5"/>
  <c r="J45" i="5" s="1"/>
  <c r="I18" i="5"/>
  <c r="J18" i="5" s="1"/>
  <c r="I46" i="5"/>
  <c r="J46" i="5" s="1"/>
  <c r="I63" i="5"/>
  <c r="J63" i="5" s="1"/>
  <c r="I53" i="5"/>
  <c r="J53" i="5" s="1"/>
  <c r="I30" i="5"/>
  <c r="J30" i="5" s="1"/>
  <c r="I61" i="5"/>
  <c r="J61" i="5" s="1"/>
  <c r="I60" i="5"/>
  <c r="J60" i="5" s="1"/>
  <c r="I35" i="5"/>
  <c r="J35" i="5" s="1"/>
  <c r="I59" i="5"/>
  <c r="J59" i="5" s="1"/>
  <c r="I16" i="5"/>
  <c r="J16" i="5" s="1"/>
  <c r="I105" i="5"/>
  <c r="J105" i="5" s="1"/>
  <c r="R39" i="5"/>
  <c r="I14" i="5"/>
  <c r="R12" i="5"/>
  <c r="I109" i="9"/>
  <c r="I108" i="9"/>
  <c r="I104" i="9"/>
  <c r="I105" i="9"/>
  <c r="I103" i="9"/>
  <c r="J41" i="9"/>
  <c r="I13" i="9"/>
  <c r="J30" i="9"/>
  <c r="R14" i="9"/>
  <c r="R43" i="9"/>
  <c r="R32" i="9"/>
  <c r="R25" i="9"/>
  <c r="R33" i="9"/>
  <c r="R19" i="9"/>
  <c r="R39" i="9"/>
  <c r="R28" i="9"/>
  <c r="R21" i="9"/>
  <c r="R54" i="9"/>
  <c r="R53" i="9"/>
  <c r="R55" i="9"/>
  <c r="R30" i="9"/>
  <c r="R46" i="9"/>
  <c r="R41" i="9"/>
  <c r="R16" i="9"/>
  <c r="R49" i="9"/>
  <c r="R36" i="9"/>
  <c r="R31" i="9"/>
  <c r="R47" i="9"/>
  <c r="R34" i="9"/>
  <c r="R59" i="9"/>
  <c r="R12" i="9"/>
  <c r="R52" i="9"/>
  <c r="R15" i="9"/>
  <c r="R24" i="9"/>
  <c r="R58" i="9"/>
  <c r="R27" i="9"/>
  <c r="R23" i="9"/>
  <c r="R38" i="9"/>
  <c r="R29" i="9"/>
  <c r="R13" i="9"/>
  <c r="R18" i="9"/>
  <c r="R40" i="9"/>
  <c r="R48" i="9"/>
  <c r="R35" i="9"/>
  <c r="R57" i="9"/>
  <c r="R17" i="9"/>
  <c r="M41" i="9"/>
  <c r="N41" i="9"/>
  <c r="O41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7" i="9"/>
  <c r="N57" i="9"/>
  <c r="O57" i="9"/>
  <c r="M56" i="9"/>
  <c r="N56" i="9"/>
  <c r="O56" i="9"/>
  <c r="M58" i="9"/>
  <c r="N58" i="9"/>
  <c r="O58" i="9"/>
  <c r="M53" i="9"/>
  <c r="N53" i="9"/>
  <c r="O53" i="9"/>
  <c r="M55" i="9"/>
  <c r="N55" i="9"/>
  <c r="O55" i="9"/>
  <c r="M54" i="9"/>
  <c r="N54" i="9"/>
  <c r="O54" i="9"/>
  <c r="M59" i="9"/>
  <c r="N59" i="9"/>
  <c r="O59" i="9"/>
  <c r="M51" i="9"/>
  <c r="N51" i="9"/>
  <c r="O51" i="9"/>
  <c r="R30" i="5"/>
  <c r="R31" i="5"/>
  <c r="R32" i="5"/>
  <c r="R33" i="5"/>
  <c r="R34" i="5"/>
  <c r="R35" i="5"/>
  <c r="R36" i="5"/>
  <c r="R37" i="5"/>
  <c r="R38" i="5"/>
  <c r="R40" i="5"/>
  <c r="R41" i="5"/>
  <c r="R42" i="5"/>
  <c r="R43" i="5"/>
  <c r="R44" i="5"/>
  <c r="R45" i="5"/>
  <c r="R46" i="5"/>
  <c r="R14" i="5"/>
  <c r="R15" i="5"/>
  <c r="R16" i="5"/>
  <c r="R17" i="5"/>
  <c r="R18" i="5"/>
  <c r="R19" i="5"/>
  <c r="R20" i="5"/>
  <c r="R21" i="5"/>
  <c r="R22" i="5"/>
  <c r="R23" i="5"/>
  <c r="R110" i="5"/>
  <c r="R24" i="5"/>
  <c r="R25" i="5"/>
  <c r="R26" i="5"/>
  <c r="R27" i="5"/>
  <c r="R28" i="5"/>
  <c r="R29" i="5"/>
  <c r="O36" i="15"/>
  <c r="N36" i="15"/>
  <c r="M36" i="15"/>
  <c r="J36" i="15"/>
  <c r="O35" i="15"/>
  <c r="N35" i="15"/>
  <c r="M35" i="15"/>
  <c r="J33" i="15"/>
  <c r="O34" i="15"/>
  <c r="N34" i="15"/>
  <c r="M34" i="15"/>
  <c r="J37" i="15"/>
  <c r="O33" i="15"/>
  <c r="N33" i="15"/>
  <c r="M33" i="15"/>
  <c r="J34" i="15"/>
  <c r="O32" i="15"/>
  <c r="N32" i="15"/>
  <c r="M32" i="15"/>
  <c r="J35" i="15"/>
  <c r="J32" i="15"/>
  <c r="O31" i="15"/>
  <c r="N31" i="15"/>
  <c r="M31" i="15"/>
  <c r="J31" i="15"/>
  <c r="O30" i="15"/>
  <c r="N30" i="15"/>
  <c r="M30" i="15"/>
  <c r="O29" i="15"/>
  <c r="N29" i="15"/>
  <c r="M29" i="15"/>
  <c r="J30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J13" i="15"/>
  <c r="O12" i="15"/>
  <c r="N12" i="15"/>
  <c r="M12" i="15"/>
  <c r="I12" i="15"/>
  <c r="J12" i="15" s="1"/>
  <c r="J39" i="14"/>
  <c r="J38" i="14"/>
  <c r="J45" i="14"/>
  <c r="J44" i="14"/>
  <c r="J33" i="14"/>
  <c r="O103" i="14"/>
  <c r="N103" i="14"/>
  <c r="M103" i="14"/>
  <c r="O102" i="14"/>
  <c r="N102" i="14"/>
  <c r="M102" i="14"/>
  <c r="O101" i="14"/>
  <c r="N101" i="14"/>
  <c r="M101" i="14"/>
  <c r="J32" i="14"/>
  <c r="O45" i="14"/>
  <c r="N45" i="14"/>
  <c r="M45" i="14"/>
  <c r="J25" i="14"/>
  <c r="O44" i="14"/>
  <c r="N44" i="14"/>
  <c r="M44" i="14"/>
  <c r="J14" i="14"/>
  <c r="O43" i="14"/>
  <c r="N43" i="14"/>
  <c r="M43" i="14"/>
  <c r="J103" i="14"/>
  <c r="O42" i="14"/>
  <c r="N42" i="14"/>
  <c r="M42" i="14"/>
  <c r="J40" i="14"/>
  <c r="O41" i="14"/>
  <c r="N41" i="14"/>
  <c r="M41" i="14"/>
  <c r="J36" i="14"/>
  <c r="O40" i="14"/>
  <c r="N40" i="14"/>
  <c r="M40" i="14"/>
  <c r="O39" i="14"/>
  <c r="N39" i="14"/>
  <c r="M39" i="14"/>
  <c r="J27" i="14"/>
  <c r="O38" i="14"/>
  <c r="N38" i="14"/>
  <c r="M38" i="14"/>
  <c r="J22" i="14"/>
  <c r="J24" i="14"/>
  <c r="O37" i="14"/>
  <c r="N37" i="14"/>
  <c r="M37" i="14"/>
  <c r="J102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8" i="14"/>
  <c r="O32" i="14"/>
  <c r="N32" i="14"/>
  <c r="M32" i="14"/>
  <c r="J21" i="14"/>
  <c r="O31" i="14"/>
  <c r="N31" i="14"/>
  <c r="M31" i="14"/>
  <c r="J12" i="14"/>
  <c r="O30" i="14"/>
  <c r="N30" i="14"/>
  <c r="M30" i="14"/>
  <c r="J37" i="14"/>
  <c r="O29" i="14"/>
  <c r="N29" i="14"/>
  <c r="M29" i="14"/>
  <c r="J35" i="14"/>
  <c r="O28" i="14"/>
  <c r="N28" i="14"/>
  <c r="M28" i="14"/>
  <c r="O27" i="14"/>
  <c r="N27" i="14"/>
  <c r="M27" i="14"/>
  <c r="J31" i="14"/>
  <c r="O26" i="14"/>
  <c r="N26" i="14"/>
  <c r="M26" i="14"/>
  <c r="J43" i="14"/>
  <c r="O25" i="14"/>
  <c r="N25" i="14"/>
  <c r="M25" i="14"/>
  <c r="J17" i="14"/>
  <c r="O24" i="14"/>
  <c r="N24" i="14"/>
  <c r="M24" i="14"/>
  <c r="O23" i="14"/>
  <c r="N23" i="14"/>
  <c r="M23" i="14"/>
  <c r="J34" i="14"/>
  <c r="O22" i="14"/>
  <c r="N22" i="14"/>
  <c r="M22" i="14"/>
  <c r="J101" i="14"/>
  <c r="O21" i="14"/>
  <c r="N21" i="14"/>
  <c r="M21" i="14"/>
  <c r="J26" i="14"/>
  <c r="O20" i="14"/>
  <c r="N20" i="14"/>
  <c r="M20" i="14"/>
  <c r="J23" i="14"/>
  <c r="O19" i="14"/>
  <c r="N19" i="14"/>
  <c r="M19" i="14"/>
  <c r="O18" i="14"/>
  <c r="N18" i="14"/>
  <c r="M18" i="14"/>
  <c r="J41" i="14"/>
  <c r="O17" i="14"/>
  <c r="N17" i="14"/>
  <c r="M17" i="14"/>
  <c r="J42" i="14"/>
  <c r="O16" i="14"/>
  <c r="N16" i="14"/>
  <c r="M16" i="14"/>
  <c r="J20" i="14"/>
  <c r="O15" i="14"/>
  <c r="N15" i="14"/>
  <c r="M15" i="14"/>
  <c r="J13" i="14"/>
  <c r="O14" i="14"/>
  <c r="N14" i="14"/>
  <c r="M14" i="14"/>
  <c r="O13" i="14"/>
  <c r="N13" i="14"/>
  <c r="M13" i="14"/>
  <c r="J15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C16" i="6"/>
  <c r="C22" i="6"/>
  <c r="C34" i="6"/>
  <c r="C14" i="6"/>
  <c r="C57" i="6"/>
  <c r="C80" i="6"/>
  <c r="C37" i="6"/>
  <c r="C18" i="6"/>
  <c r="C40" i="6"/>
  <c r="C52" i="6"/>
  <c r="C30" i="6"/>
  <c r="C153" i="6"/>
  <c r="C74" i="6"/>
  <c r="C134" i="6"/>
  <c r="C41" i="6"/>
  <c r="C45" i="6"/>
  <c r="C79" i="6"/>
  <c r="C63" i="6"/>
  <c r="C124" i="6"/>
  <c r="C162" i="6"/>
  <c r="C160" i="6"/>
  <c r="C127" i="6"/>
  <c r="C108" i="6"/>
  <c r="C142" i="6"/>
  <c r="C102" i="6"/>
  <c r="C126" i="6"/>
  <c r="C43" i="6"/>
  <c r="C61" i="6"/>
  <c r="O12" i="10"/>
  <c r="N12" i="10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O12" i="9"/>
  <c r="N12" i="9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12" i="5"/>
  <c r="N13" i="5"/>
  <c r="N14" i="5"/>
  <c r="N15" i="5"/>
  <c r="N16" i="5"/>
  <c r="N17" i="5"/>
  <c r="N18" i="5"/>
  <c r="N19" i="5"/>
  <c r="N20" i="5"/>
  <c r="N21" i="5"/>
  <c r="N22" i="5"/>
  <c r="N23" i="5"/>
  <c r="N110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12" i="5"/>
  <c r="P41" i="14" l="1"/>
  <c r="H58" i="6" s="1"/>
  <c r="P43" i="14"/>
  <c r="H73" i="6" s="1"/>
  <c r="P45" i="14"/>
  <c r="H74" i="6" s="1"/>
  <c r="P28" i="14"/>
  <c r="H33" i="6" s="1"/>
  <c r="P30" i="14"/>
  <c r="H52" i="6" s="1"/>
  <c r="P32" i="14"/>
  <c r="H21" i="6" s="1"/>
  <c r="P34" i="14"/>
  <c r="H40" i="6" s="1"/>
  <c r="P36" i="14"/>
  <c r="H31" i="6" s="1"/>
  <c r="P39" i="14"/>
  <c r="H54" i="6" s="1"/>
  <c r="P103" i="14"/>
  <c r="P24" i="14"/>
  <c r="H10" i="6" s="1"/>
  <c r="P26" i="14"/>
  <c r="H34" i="6" s="1"/>
  <c r="P38" i="14"/>
  <c r="H37" i="6" s="1"/>
  <c r="P16" i="14"/>
  <c r="H12" i="6" s="1"/>
  <c r="P18" i="14"/>
  <c r="H46" i="6" s="1"/>
  <c r="P20" i="14"/>
  <c r="H27" i="6" s="1"/>
  <c r="P22" i="14"/>
  <c r="H9" i="6" s="1"/>
  <c r="P40" i="14"/>
  <c r="H64" i="6" s="1"/>
  <c r="P42" i="14"/>
  <c r="H70" i="6" s="1"/>
  <c r="P44" i="14"/>
  <c r="H68" i="6" s="1"/>
  <c r="P29" i="14"/>
  <c r="H57" i="6" s="1"/>
  <c r="P31" i="14"/>
  <c r="H56" i="6" s="1"/>
  <c r="P33" i="14"/>
  <c r="H29" i="6" s="1"/>
  <c r="P35" i="14"/>
  <c r="H51" i="6" s="1"/>
  <c r="P37" i="14"/>
  <c r="H7" i="6" s="1"/>
  <c r="P25" i="14"/>
  <c r="H14" i="6" s="1"/>
  <c r="P27" i="14"/>
  <c r="H20" i="6" s="1"/>
  <c r="P15" i="14"/>
  <c r="H11" i="6" s="1"/>
  <c r="P17" i="14"/>
  <c r="H19" i="6" s="1"/>
  <c r="P19" i="14"/>
  <c r="H23" i="6" s="1"/>
  <c r="P21" i="14"/>
  <c r="H8" i="6" s="1"/>
  <c r="P23" i="14"/>
  <c r="H24" i="6" s="1"/>
  <c r="P102" i="14"/>
  <c r="P101" i="14"/>
  <c r="J21" i="9"/>
  <c r="J25" i="9"/>
  <c r="R13" i="5"/>
  <c r="J14" i="5"/>
  <c r="P13" i="15"/>
  <c r="P12" i="15"/>
  <c r="P31" i="12"/>
  <c r="P13" i="14"/>
  <c r="H13" i="6" s="1"/>
  <c r="P14" i="9"/>
  <c r="G39" i="6" s="1"/>
  <c r="P219" i="6"/>
  <c r="P209" i="6"/>
  <c r="P18" i="15"/>
  <c r="P20" i="15"/>
  <c r="P28" i="15"/>
  <c r="P32" i="15"/>
  <c r="P34" i="15"/>
  <c r="P26" i="15"/>
  <c r="P15" i="15"/>
  <c r="P17" i="15"/>
  <c r="P19" i="15"/>
  <c r="P21" i="15"/>
  <c r="P23" i="15"/>
  <c r="P25" i="15"/>
  <c r="P27" i="15"/>
  <c r="P29" i="15"/>
  <c r="P31" i="15"/>
  <c r="P33" i="15"/>
  <c r="P35" i="15"/>
  <c r="P14" i="15"/>
  <c r="P16" i="15"/>
  <c r="P22" i="15"/>
  <c r="P24" i="15"/>
  <c r="P30" i="15"/>
  <c r="P36" i="15"/>
  <c r="P12" i="14"/>
  <c r="H16" i="6" s="1"/>
  <c r="P14" i="14"/>
  <c r="H6" i="6" s="1"/>
  <c r="P45" i="9"/>
  <c r="G77" i="6" s="1"/>
  <c r="P56" i="9"/>
  <c r="J28" i="9"/>
  <c r="J54" i="9"/>
  <c r="J49" i="9"/>
  <c r="J23" i="9"/>
  <c r="J16" i="9"/>
  <c r="J20" i="9"/>
  <c r="J18" i="9"/>
  <c r="J53" i="9"/>
  <c r="P59" i="9"/>
  <c r="G110" i="6" s="1"/>
  <c r="J104" i="9"/>
  <c r="J45" i="9"/>
  <c r="I101" i="9"/>
  <c r="J101" i="9" s="1"/>
  <c r="P50" i="9"/>
  <c r="G81" i="6" s="1"/>
  <c r="P49" i="9"/>
  <c r="G80" i="6" s="1"/>
  <c r="R51" i="9"/>
  <c r="J15" i="9"/>
  <c r="P13" i="13"/>
  <c r="P35" i="12"/>
  <c r="R35" i="12"/>
  <c r="P30" i="12"/>
  <c r="R30" i="12"/>
  <c r="P29" i="12"/>
  <c r="R29" i="12"/>
  <c r="P43" i="12"/>
  <c r="R43" i="12"/>
  <c r="P41" i="12"/>
  <c r="R41" i="12"/>
  <c r="P55" i="12"/>
  <c r="P25" i="12"/>
  <c r="P22" i="12"/>
  <c r="P47" i="12"/>
  <c r="P58" i="12"/>
  <c r="P14" i="12"/>
  <c r="P32" i="12"/>
  <c r="P49" i="12"/>
  <c r="P46" i="12"/>
  <c r="P18" i="12"/>
  <c r="P45" i="12"/>
  <c r="P13" i="12"/>
  <c r="P40" i="12"/>
  <c r="P51" i="9"/>
  <c r="G71" i="6" s="1"/>
  <c r="P54" i="9"/>
  <c r="G82" i="6" s="1"/>
  <c r="P46" i="9"/>
  <c r="G31" i="6" s="1"/>
  <c r="P55" i="9"/>
  <c r="P58" i="9"/>
  <c r="P42" i="9"/>
  <c r="G36" i="6" s="1"/>
  <c r="P53" i="9"/>
  <c r="G74" i="6" s="1"/>
  <c r="P48" i="9"/>
  <c r="G51" i="6" s="1"/>
  <c r="P41" i="9"/>
  <c r="G54" i="6" s="1"/>
  <c r="P43" i="9"/>
  <c r="G24" i="6" s="1"/>
  <c r="P57" i="9"/>
  <c r="G105" i="6" s="1"/>
  <c r="P44" i="9"/>
  <c r="G49" i="6" s="1"/>
  <c r="J19" i="9"/>
  <c r="P47" i="9"/>
  <c r="G43" i="6" s="1"/>
  <c r="J44" i="9"/>
  <c r="J42" i="9"/>
  <c r="J17" i="9"/>
  <c r="J33" i="9"/>
  <c r="J48" i="9"/>
  <c r="J24" i="9"/>
  <c r="J27" i="9"/>
  <c r="J56" i="9"/>
  <c r="J32" i="9"/>
  <c r="J108" i="9"/>
  <c r="J34" i="9"/>
  <c r="J109" i="9"/>
  <c r="J43" i="9"/>
  <c r="J31" i="9"/>
  <c r="J105" i="9"/>
  <c r="J59" i="9"/>
  <c r="J103" i="9"/>
  <c r="J57" i="9"/>
  <c r="J58" i="9"/>
  <c r="J50" i="9"/>
  <c r="J55" i="9"/>
  <c r="J35" i="9"/>
  <c r="J13" i="9"/>
  <c r="J40" i="9"/>
  <c r="J52" i="9"/>
  <c r="J46" i="9"/>
  <c r="G108" i="6" l="1"/>
  <c r="P108" i="6" s="1"/>
  <c r="G109" i="6"/>
  <c r="P109" i="6" s="1"/>
  <c r="P105" i="14"/>
  <c r="H173" i="6" s="1"/>
  <c r="H174" i="6"/>
  <c r="H175" i="6" s="1"/>
  <c r="R176" i="6"/>
  <c r="S176" i="6" s="1"/>
  <c r="P176" i="6"/>
  <c r="R180" i="6"/>
  <c r="S180" i="6" s="1"/>
  <c r="P180" i="6"/>
  <c r="P57" i="6"/>
  <c r="P52" i="6"/>
  <c r="P68" i="6"/>
  <c r="P46" i="6"/>
  <c r="R56" i="6"/>
  <c r="S56" i="6" s="1"/>
  <c r="P70" i="6"/>
  <c r="R64" i="6"/>
  <c r="S64" i="6" s="1"/>
  <c r="P73" i="6"/>
  <c r="P59" i="14"/>
  <c r="H2" i="6" s="1"/>
  <c r="P82" i="6"/>
  <c r="R110" i="6"/>
  <c r="S110" i="6" s="1"/>
  <c r="P105" i="6"/>
  <c r="P77" i="6"/>
  <c r="P71" i="6"/>
  <c r="P80" i="6"/>
  <c r="P81" i="6"/>
  <c r="R39" i="6"/>
  <c r="S39" i="6" s="1"/>
  <c r="R106" i="6"/>
  <c r="S106" i="6" s="1"/>
  <c r="P106" i="6"/>
  <c r="R160" i="6"/>
  <c r="S160" i="6" s="1"/>
  <c r="R161" i="6"/>
  <c r="S161" i="6" s="1"/>
  <c r="R151" i="6"/>
  <c r="S151" i="6" s="1"/>
  <c r="P49" i="15"/>
  <c r="R147" i="6"/>
  <c r="S147" i="6" s="1"/>
  <c r="R90" i="6"/>
  <c r="S90" i="6" s="1"/>
  <c r="R133" i="6"/>
  <c r="S133" i="6" s="1"/>
  <c r="R125" i="6"/>
  <c r="S125" i="6" s="1"/>
  <c r="R148" i="6"/>
  <c r="S148" i="6" s="1"/>
  <c r="R88" i="6"/>
  <c r="S88" i="6" s="1"/>
  <c r="P63" i="12"/>
  <c r="R122" i="6"/>
  <c r="S122" i="6" s="1"/>
  <c r="R154" i="6"/>
  <c r="S154" i="6" s="1"/>
  <c r="R143" i="6"/>
  <c r="S143" i="6" s="1"/>
  <c r="J29" i="10"/>
  <c r="J20" i="10"/>
  <c r="J71" i="10"/>
  <c r="J51" i="10"/>
  <c r="J16" i="10"/>
  <c r="J24" i="10"/>
  <c r="J35" i="10"/>
  <c r="J14" i="10"/>
  <c r="J42" i="10"/>
  <c r="J26" i="10"/>
  <c r="J72" i="10"/>
  <c r="J61" i="10"/>
  <c r="J66" i="10"/>
  <c r="J33" i="10"/>
  <c r="J39" i="10"/>
  <c r="J68" i="10"/>
  <c r="J27" i="10"/>
  <c r="J101" i="10"/>
  <c r="J18" i="10"/>
  <c r="J38" i="10"/>
  <c r="J46" i="10"/>
  <c r="J62" i="10"/>
  <c r="J30" i="10"/>
  <c r="J17" i="10"/>
  <c r="J31" i="10"/>
  <c r="J21" i="10"/>
  <c r="J40" i="10"/>
  <c r="J50" i="10"/>
  <c r="J32" i="10"/>
  <c r="J64" i="10"/>
  <c r="J12" i="10"/>
  <c r="U180" i="6" l="1"/>
  <c r="U176" i="6"/>
  <c r="P179" i="6"/>
  <c r="R179" i="6"/>
  <c r="S179" i="6" s="1"/>
  <c r="P74" i="6"/>
  <c r="P51" i="6"/>
  <c r="R46" i="6"/>
  <c r="S46" i="6" s="1"/>
  <c r="U46" i="6" s="1"/>
  <c r="R73" i="6"/>
  <c r="S73" i="6" s="1"/>
  <c r="U73" i="6" s="1"/>
  <c r="R70" i="6"/>
  <c r="S70" i="6" s="1"/>
  <c r="U70" i="6" s="1"/>
  <c r="P56" i="6"/>
  <c r="U56" i="6" s="1"/>
  <c r="P64" i="6"/>
  <c r="U64" i="6" s="1"/>
  <c r="P54" i="6"/>
  <c r="H3" i="6"/>
  <c r="P60" i="14" s="1"/>
  <c r="R54" i="6"/>
  <c r="S54" i="6" s="1"/>
  <c r="P110" i="6"/>
  <c r="U110" i="6" s="1"/>
  <c r="P39" i="6"/>
  <c r="U39" i="6" s="1"/>
  <c r="R81" i="6"/>
  <c r="S81" i="6" s="1"/>
  <c r="U81" i="6" s="1"/>
  <c r="R105" i="6"/>
  <c r="U106" i="6"/>
  <c r="R109" i="6"/>
  <c r="R130" i="6"/>
  <c r="S130" i="6" s="1"/>
  <c r="R128" i="6"/>
  <c r="U151" i="6"/>
  <c r="U161" i="6"/>
  <c r="U160" i="6"/>
  <c r="R153" i="6"/>
  <c r="S153" i="6" s="1"/>
  <c r="R82" i="6"/>
  <c r="S82" i="6" s="1"/>
  <c r="R132" i="6"/>
  <c r="S132" i="6" s="1"/>
  <c r="U147" i="6"/>
  <c r="U148" i="6"/>
  <c r="U125" i="6"/>
  <c r="U88" i="6"/>
  <c r="U122" i="6"/>
  <c r="R163" i="6"/>
  <c r="U90" i="6"/>
  <c r="U133" i="6"/>
  <c r="U154" i="6"/>
  <c r="U143" i="6"/>
  <c r="R166" i="6"/>
  <c r="S166" i="6" s="1"/>
  <c r="N3" i="6"/>
  <c r="M3" i="6"/>
  <c r="M4" i="6" s="1"/>
  <c r="M13" i="5"/>
  <c r="P13" i="5" s="1"/>
  <c r="F6" i="6" s="1"/>
  <c r="M14" i="5"/>
  <c r="P14" i="5" s="1"/>
  <c r="M15" i="5"/>
  <c r="P15" i="5" s="1"/>
  <c r="F10" i="6" s="1"/>
  <c r="M16" i="5"/>
  <c r="P16" i="5" s="1"/>
  <c r="M17" i="5"/>
  <c r="P17" i="5" s="1"/>
  <c r="F7" i="6" s="1"/>
  <c r="M18" i="5"/>
  <c r="P18" i="5" s="1"/>
  <c r="F8" i="6" s="1"/>
  <c r="M19" i="5"/>
  <c r="P19" i="5" s="1"/>
  <c r="F18" i="6" s="1"/>
  <c r="M20" i="5"/>
  <c r="P20" i="5" s="1"/>
  <c r="F25" i="6" s="1"/>
  <c r="M21" i="5"/>
  <c r="P21" i="5" s="1"/>
  <c r="M22" i="5"/>
  <c r="P22" i="5" s="1"/>
  <c r="M23" i="5"/>
  <c r="P23" i="5" s="1"/>
  <c r="F9" i="6" s="1"/>
  <c r="M110" i="5"/>
  <c r="P110" i="5" s="1"/>
  <c r="F196" i="6" s="1"/>
  <c r="M24" i="5"/>
  <c r="P24" i="5" s="1"/>
  <c r="F17" i="6" s="1"/>
  <c r="M25" i="5"/>
  <c r="P25" i="5" s="1"/>
  <c r="M26" i="5"/>
  <c r="P26" i="5" s="1"/>
  <c r="F32" i="6" s="1"/>
  <c r="M27" i="5"/>
  <c r="P27" i="5" s="1"/>
  <c r="F26" i="6" s="1"/>
  <c r="M28" i="5"/>
  <c r="P28" i="5" s="1"/>
  <c r="F35" i="6" s="1"/>
  <c r="M29" i="5"/>
  <c r="P29" i="5" s="1"/>
  <c r="F22" i="6" s="1"/>
  <c r="M30" i="5"/>
  <c r="P30" i="5" s="1"/>
  <c r="F14" i="6" s="1"/>
  <c r="M31" i="5"/>
  <c r="P31" i="5" s="1"/>
  <c r="F49" i="6" s="1"/>
  <c r="M32" i="5"/>
  <c r="P32" i="5" s="1"/>
  <c r="F45" i="6" s="1"/>
  <c r="M33" i="5"/>
  <c r="P33" i="5" s="1"/>
  <c r="M34" i="5"/>
  <c r="P34" i="5" s="1"/>
  <c r="F62" i="6" s="1"/>
  <c r="M35" i="5"/>
  <c r="P35" i="5" s="1"/>
  <c r="F44" i="6" s="1"/>
  <c r="M36" i="5"/>
  <c r="P36" i="5" s="1"/>
  <c r="F13" i="6" s="1"/>
  <c r="M37" i="5"/>
  <c r="P37" i="5" s="1"/>
  <c r="M38" i="5"/>
  <c r="P38" i="5" s="1"/>
  <c r="F36" i="6" s="1"/>
  <c r="M39" i="5"/>
  <c r="P39" i="5" s="1"/>
  <c r="F37" i="6" s="1"/>
  <c r="M40" i="5"/>
  <c r="P40" i="5" s="1"/>
  <c r="F30" i="6" s="1"/>
  <c r="M41" i="5"/>
  <c r="P41" i="5" s="1"/>
  <c r="F24" i="6" s="1"/>
  <c r="M42" i="5"/>
  <c r="P42" i="5" s="1"/>
  <c r="M43" i="5"/>
  <c r="P43" i="5" s="1"/>
  <c r="F61" i="6" s="1"/>
  <c r="M44" i="5"/>
  <c r="P44" i="5" s="1"/>
  <c r="M45" i="5"/>
  <c r="P45" i="5" s="1"/>
  <c r="F40" i="6" s="1"/>
  <c r="M46" i="5"/>
  <c r="P46" i="5" s="1"/>
  <c r="M13" i="10"/>
  <c r="P13" i="10" s="1"/>
  <c r="I19" i="6" s="1"/>
  <c r="P19" i="6" s="1"/>
  <c r="M14" i="10"/>
  <c r="P14" i="10" s="1"/>
  <c r="I16" i="6" s="1"/>
  <c r="P16" i="6" s="1"/>
  <c r="M15" i="10"/>
  <c r="P15" i="10" s="1"/>
  <c r="I38" i="6" s="1"/>
  <c r="P38" i="6" s="1"/>
  <c r="M16" i="10"/>
  <c r="P16" i="10" s="1"/>
  <c r="I6" i="6" s="1"/>
  <c r="M17" i="10"/>
  <c r="P17" i="10" s="1"/>
  <c r="I42" i="6" s="1"/>
  <c r="P42" i="6" s="1"/>
  <c r="M18" i="10"/>
  <c r="P18" i="10" s="1"/>
  <c r="I11" i="6" s="1"/>
  <c r="M19" i="10"/>
  <c r="M20" i="10"/>
  <c r="M22" i="10"/>
  <c r="P22" i="10" s="1"/>
  <c r="I25" i="6" s="1"/>
  <c r="M23" i="10"/>
  <c r="P23" i="10" s="1"/>
  <c r="I47" i="6" s="1"/>
  <c r="P47" i="6" s="1"/>
  <c r="M24" i="10"/>
  <c r="M25" i="10"/>
  <c r="M26" i="10"/>
  <c r="P26" i="10" s="1"/>
  <c r="I8" i="6" s="1"/>
  <c r="M27" i="10"/>
  <c r="P27" i="10" s="1"/>
  <c r="I17" i="6" s="1"/>
  <c r="M28" i="10"/>
  <c r="P28" i="10" s="1"/>
  <c r="I9" i="6" s="1"/>
  <c r="M29" i="10"/>
  <c r="P29" i="10" s="1"/>
  <c r="I18" i="6" s="1"/>
  <c r="M30" i="10"/>
  <c r="P30" i="10" s="1"/>
  <c r="I32" i="6" s="1"/>
  <c r="M31" i="10"/>
  <c r="P31" i="10" s="1"/>
  <c r="I14" i="6" s="1"/>
  <c r="M32" i="10"/>
  <c r="P32" i="10" s="1"/>
  <c r="I22" i="6" s="1"/>
  <c r="M33" i="10"/>
  <c r="P33" i="10" s="1"/>
  <c r="I35" i="6" s="1"/>
  <c r="M34" i="10"/>
  <c r="M35" i="10"/>
  <c r="M36" i="10"/>
  <c r="P36" i="10" s="1"/>
  <c r="I30" i="6" s="1"/>
  <c r="M37" i="10"/>
  <c r="P37" i="10" s="1"/>
  <c r="I36" i="6" s="1"/>
  <c r="M38" i="10"/>
  <c r="M39" i="10"/>
  <c r="M40" i="10"/>
  <c r="M41" i="10"/>
  <c r="M42" i="10"/>
  <c r="M43" i="10"/>
  <c r="M44" i="10"/>
  <c r="P44" i="10" s="1"/>
  <c r="I61" i="6" s="1"/>
  <c r="M12" i="10"/>
  <c r="P12" i="10" s="1"/>
  <c r="I28" i="6" s="1"/>
  <c r="M13" i="9"/>
  <c r="P13" i="9" s="1"/>
  <c r="G6" i="6" s="1"/>
  <c r="M15" i="9"/>
  <c r="M16" i="9"/>
  <c r="P16" i="9" s="1"/>
  <c r="G13" i="6" s="1"/>
  <c r="M17" i="9"/>
  <c r="P17" i="9" s="1"/>
  <c r="G11" i="6" s="1"/>
  <c r="M18" i="9"/>
  <c r="P18" i="9" s="1"/>
  <c r="G17" i="6" s="1"/>
  <c r="M19" i="9"/>
  <c r="P19" i="9" s="1"/>
  <c r="G29" i="6" s="1"/>
  <c r="M20" i="9"/>
  <c r="P20" i="9" s="1"/>
  <c r="G21" i="6" s="1"/>
  <c r="M21" i="9"/>
  <c r="P21" i="9" s="1"/>
  <c r="G18" i="6" s="1"/>
  <c r="M22" i="9"/>
  <c r="P22" i="9" s="1"/>
  <c r="G8" i="6" s="1"/>
  <c r="M23" i="9"/>
  <c r="P23" i="9" s="1"/>
  <c r="G26" i="6" s="1"/>
  <c r="M24" i="9"/>
  <c r="P24" i="9" s="1"/>
  <c r="G22" i="6" s="1"/>
  <c r="M25" i="9"/>
  <c r="P25" i="9" s="1"/>
  <c r="G9" i="6" s="1"/>
  <c r="M26" i="9"/>
  <c r="P26" i="9" s="1"/>
  <c r="G14" i="6" s="1"/>
  <c r="M27" i="9"/>
  <c r="P27" i="9" s="1"/>
  <c r="G55" i="6" s="1"/>
  <c r="M28" i="9"/>
  <c r="P28" i="9" s="1"/>
  <c r="G33" i="6" s="1"/>
  <c r="M29" i="9"/>
  <c r="P29" i="9" s="1"/>
  <c r="G20" i="6" s="1"/>
  <c r="M30" i="9"/>
  <c r="P30" i="9" s="1"/>
  <c r="G59" i="6" s="1"/>
  <c r="M31" i="9"/>
  <c r="P31" i="9" s="1"/>
  <c r="G27" i="6" s="1"/>
  <c r="M32" i="9"/>
  <c r="P32" i="9" s="1"/>
  <c r="G30" i="6" s="1"/>
  <c r="M33" i="9"/>
  <c r="P33" i="9" s="1"/>
  <c r="G44" i="6" s="1"/>
  <c r="M34" i="9"/>
  <c r="M35" i="9"/>
  <c r="P35" i="9" s="1"/>
  <c r="G63" i="6" s="1"/>
  <c r="M36" i="9"/>
  <c r="P36" i="9" s="1"/>
  <c r="G65" i="6" s="1"/>
  <c r="M37" i="9"/>
  <c r="P37" i="9" s="1"/>
  <c r="G45" i="6" s="1"/>
  <c r="M38" i="9"/>
  <c r="P38" i="9" s="1"/>
  <c r="G48" i="6" s="1"/>
  <c r="M39" i="9"/>
  <c r="P39" i="9" s="1"/>
  <c r="G10" i="6" s="1"/>
  <c r="M40" i="9"/>
  <c r="P40" i="9" s="1"/>
  <c r="M12" i="9"/>
  <c r="P12" i="9" s="1"/>
  <c r="G15" i="6" s="1"/>
  <c r="M12" i="5"/>
  <c r="P12" i="5" s="1"/>
  <c r="F15" i="6" s="1"/>
  <c r="G69" i="6" l="1"/>
  <c r="P69" i="6" s="1"/>
  <c r="F72" i="6"/>
  <c r="P72" i="6" s="1"/>
  <c r="F53" i="6"/>
  <c r="P53" i="6" s="1"/>
  <c r="F12" i="6"/>
  <c r="P12" i="6" s="1"/>
  <c r="F31" i="6"/>
  <c r="P31" i="6" s="1"/>
  <c r="F79" i="6"/>
  <c r="P79" i="6" s="1"/>
  <c r="F66" i="6"/>
  <c r="P66" i="6" s="1"/>
  <c r="F50" i="6"/>
  <c r="P50" i="6" s="1"/>
  <c r="F41" i="6"/>
  <c r="P41" i="6" s="1"/>
  <c r="F75" i="6"/>
  <c r="P75" i="6" s="1"/>
  <c r="F43" i="6"/>
  <c r="P43" i="6" s="1"/>
  <c r="P28" i="6"/>
  <c r="R28" i="6"/>
  <c r="S28" i="6" s="1"/>
  <c r="P36" i="6"/>
  <c r="P35" i="6"/>
  <c r="P61" i="6"/>
  <c r="P32" i="6"/>
  <c r="U179" i="6"/>
  <c r="U54" i="6"/>
  <c r="F174" i="6"/>
  <c r="P65" i="6"/>
  <c r="R65" i="6"/>
  <c r="S65" i="6" s="1"/>
  <c r="P30" i="6"/>
  <c r="P22" i="6"/>
  <c r="P44" i="6"/>
  <c r="P27" i="6"/>
  <c r="P26" i="6"/>
  <c r="P59" i="6"/>
  <c r="P8" i="6"/>
  <c r="R33" i="6"/>
  <c r="S33" i="6" s="1"/>
  <c r="P45" i="6"/>
  <c r="P55" i="6"/>
  <c r="P14" i="6"/>
  <c r="R13" i="6"/>
  <c r="S13" i="6" s="1"/>
  <c r="P6" i="6"/>
  <c r="R29" i="6"/>
  <c r="S29" i="6" s="1"/>
  <c r="P17" i="6"/>
  <c r="R11" i="6"/>
  <c r="S11" i="6" s="1"/>
  <c r="S128" i="6"/>
  <c r="U128" i="6" s="1"/>
  <c r="S105" i="6"/>
  <c r="U105" i="6" s="1"/>
  <c r="S163" i="6"/>
  <c r="U163" i="6" s="1"/>
  <c r="S109" i="6"/>
  <c r="U109" i="6" s="1"/>
  <c r="P18" i="6"/>
  <c r="P25" i="6"/>
  <c r="R25" i="6"/>
  <c r="S25" i="6" s="1"/>
  <c r="P62" i="6"/>
  <c r="R62" i="6"/>
  <c r="S62" i="6" s="1"/>
  <c r="R49" i="6"/>
  <c r="S49" i="6" s="1"/>
  <c r="P49" i="6"/>
  <c r="R9" i="6"/>
  <c r="S9" i="6" s="1"/>
  <c r="P9" i="6"/>
  <c r="P67" i="5"/>
  <c r="F2" i="6" s="1"/>
  <c r="R137" i="6"/>
  <c r="S137" i="6" s="1"/>
  <c r="R117" i="6"/>
  <c r="S117" i="6" s="1"/>
  <c r="U130" i="6"/>
  <c r="R42" i="6"/>
  <c r="R97" i="6"/>
  <c r="S97" i="6" s="1"/>
  <c r="R38" i="6"/>
  <c r="U153" i="6"/>
  <c r="U82" i="6"/>
  <c r="R140" i="6"/>
  <c r="S140" i="6" s="1"/>
  <c r="R118" i="6"/>
  <c r="S118" i="6" s="1"/>
  <c r="R71" i="6"/>
  <c r="S71" i="6" s="1"/>
  <c r="R103" i="6"/>
  <c r="R164" i="6"/>
  <c r="S164" i="6" s="1"/>
  <c r="R47" i="6"/>
  <c r="S47" i="6" s="1"/>
  <c r="P24" i="10"/>
  <c r="I10" i="6" s="1"/>
  <c r="P10" i="6" s="1"/>
  <c r="R108" i="6"/>
  <c r="S108" i="6" s="1"/>
  <c r="P38" i="10"/>
  <c r="I48" i="6" s="1"/>
  <c r="P48" i="6" s="1"/>
  <c r="P41" i="10"/>
  <c r="I24" i="6" s="1"/>
  <c r="P24" i="6" s="1"/>
  <c r="P20" i="10"/>
  <c r="I23" i="6" s="1"/>
  <c r="P23" i="6" s="1"/>
  <c r="P42" i="10"/>
  <c r="I40" i="6" s="1"/>
  <c r="P40" i="6" s="1"/>
  <c r="P19" i="10"/>
  <c r="I7" i="6" s="1"/>
  <c r="P43" i="10"/>
  <c r="I58" i="6" s="1"/>
  <c r="P35" i="10"/>
  <c r="I60" i="6" s="1"/>
  <c r="P60" i="6" s="1"/>
  <c r="P34" i="10"/>
  <c r="I21" i="6" s="1"/>
  <c r="P21" i="6" s="1"/>
  <c r="P25" i="10"/>
  <c r="I20" i="6" s="1"/>
  <c r="P20" i="6" s="1"/>
  <c r="P40" i="10"/>
  <c r="I37" i="6" s="1"/>
  <c r="P37" i="6" s="1"/>
  <c r="P39" i="10"/>
  <c r="I67" i="6" s="1"/>
  <c r="P67" i="6" s="1"/>
  <c r="R159" i="6"/>
  <c r="S159" i="6" s="1"/>
  <c r="U159" i="6" s="1"/>
  <c r="U132" i="6"/>
  <c r="U166" i="6"/>
  <c r="R104" i="6"/>
  <c r="R69" i="6"/>
  <c r="S69" i="6" s="1"/>
  <c r="P34" i="9"/>
  <c r="G34" i="6" s="1"/>
  <c r="N4" i="6"/>
  <c r="P15" i="9"/>
  <c r="G7" i="6" s="1"/>
  <c r="R75" i="6" l="1"/>
  <c r="S75" i="6" s="1"/>
  <c r="U75" i="6" s="1"/>
  <c r="U28" i="6"/>
  <c r="R60" i="6"/>
  <c r="S60" i="6" s="1"/>
  <c r="U60" i="6" s="1"/>
  <c r="I3" i="6"/>
  <c r="P64" i="12" s="1"/>
  <c r="R58" i="6"/>
  <c r="S58" i="6" s="1"/>
  <c r="P58" i="6"/>
  <c r="P77" i="10"/>
  <c r="I2" i="6" s="1"/>
  <c r="P113" i="5"/>
  <c r="F173" i="6" s="1"/>
  <c r="F175" i="6" s="1"/>
  <c r="R196" i="6"/>
  <c r="S196" i="6" s="1"/>
  <c r="P196" i="6"/>
  <c r="U65" i="6"/>
  <c r="P13" i="6"/>
  <c r="U13" i="6" s="1"/>
  <c r="P11" i="6"/>
  <c r="U11" i="6" s="1"/>
  <c r="P29" i="6"/>
  <c r="U29" i="6" s="1"/>
  <c r="P34" i="6"/>
  <c r="P63" i="6"/>
  <c r="P15" i="6"/>
  <c r="P7" i="6"/>
  <c r="S42" i="6"/>
  <c r="U42" i="6" s="1"/>
  <c r="S104" i="6"/>
  <c r="U104" i="6" s="1"/>
  <c r="S38" i="6"/>
  <c r="U38" i="6" s="1"/>
  <c r="S103" i="6"/>
  <c r="U103" i="6" s="1"/>
  <c r="P33" i="6"/>
  <c r="U33" i="6" s="1"/>
  <c r="U62" i="6"/>
  <c r="U9" i="6"/>
  <c r="U49" i="6"/>
  <c r="U25" i="6"/>
  <c r="U137" i="6"/>
  <c r="U117" i="6"/>
  <c r="R72" i="6"/>
  <c r="S72" i="6" s="1"/>
  <c r="R85" i="6"/>
  <c r="S85" i="6" s="1"/>
  <c r="U85" i="6" s="1"/>
  <c r="R51" i="6"/>
  <c r="S51" i="6" s="1"/>
  <c r="U51" i="6" s="1"/>
  <c r="R66" i="6"/>
  <c r="S66" i="6" s="1"/>
  <c r="R61" i="6"/>
  <c r="R53" i="6"/>
  <c r="S53" i="6" s="1"/>
  <c r="U97" i="6"/>
  <c r="R55" i="6"/>
  <c r="S55" i="6" s="1"/>
  <c r="R36" i="6"/>
  <c r="S36" i="6" s="1"/>
  <c r="R35" i="6"/>
  <c r="S35" i="6" s="1"/>
  <c r="U140" i="6"/>
  <c r="U118" i="6"/>
  <c r="U71" i="6"/>
  <c r="R59" i="6"/>
  <c r="S59" i="6" s="1"/>
  <c r="R48" i="6"/>
  <c r="S48" i="6" s="1"/>
  <c r="U48" i="6" s="1"/>
  <c r="U47" i="6"/>
  <c r="R107" i="6"/>
  <c r="S107" i="6" s="1"/>
  <c r="U164" i="6"/>
  <c r="R126" i="6"/>
  <c r="R136" i="6"/>
  <c r="R50" i="6"/>
  <c r="S50" i="6" s="1"/>
  <c r="U69" i="6"/>
  <c r="P61" i="9"/>
  <c r="G2" i="6" s="1"/>
  <c r="R162" i="6"/>
  <c r="R41" i="6"/>
  <c r="S41" i="6" s="1"/>
  <c r="R79" i="6"/>
  <c r="S79" i="6" s="1"/>
  <c r="R43" i="6"/>
  <c r="S43" i="6" s="1"/>
  <c r="R74" i="6"/>
  <c r="S74" i="6" s="1"/>
  <c r="J3" i="6"/>
  <c r="U55" i="5"/>
  <c r="U108" i="6"/>
  <c r="U102" i="6"/>
  <c r="U134" i="6"/>
  <c r="U58" i="6" l="1"/>
  <c r="I4" i="6"/>
  <c r="U196" i="6"/>
  <c r="R7" i="6"/>
  <c r="S7" i="6" s="1"/>
  <c r="U7" i="6" s="1"/>
  <c r="S136" i="6"/>
  <c r="U136" i="6" s="1"/>
  <c r="S126" i="6"/>
  <c r="U126" i="6" s="1"/>
  <c r="S162" i="6"/>
  <c r="U162" i="6" s="1"/>
  <c r="G3" i="6"/>
  <c r="U72" i="6"/>
  <c r="U50" i="6"/>
  <c r="U66" i="6"/>
  <c r="U53" i="6"/>
  <c r="U36" i="6"/>
  <c r="U55" i="6"/>
  <c r="U35" i="6"/>
  <c r="U59" i="6"/>
  <c r="J4" i="6"/>
  <c r="R57" i="6"/>
  <c r="S57" i="6" s="1"/>
  <c r="U57" i="6" s="1"/>
  <c r="U107" i="6"/>
  <c r="U43" i="6"/>
  <c r="U41" i="6"/>
  <c r="U127" i="6"/>
  <c r="U124" i="6"/>
  <c r="U74" i="6"/>
  <c r="U79" i="6"/>
  <c r="F3" i="6"/>
  <c r="P62" i="9" s="1"/>
  <c r="G4" i="6" l="1"/>
  <c r="F4" i="6"/>
  <c r="P14" i="13" l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R21" i="6" l="1"/>
  <c r="S21" i="6" s="1"/>
  <c r="R145" i="6"/>
  <c r="S145" i="6" s="1"/>
  <c r="R131" i="6"/>
  <c r="S131" i="6" s="1"/>
  <c r="R16" i="6"/>
  <c r="S16" i="6" s="1"/>
  <c r="U16" i="6" s="1"/>
  <c r="R32" i="6"/>
  <c r="S32" i="6" s="1"/>
  <c r="R78" i="6"/>
  <c r="S78" i="6" s="1"/>
  <c r="R77" i="6"/>
  <c r="S77" i="6" s="1"/>
  <c r="R27" i="6"/>
  <c r="S27" i="6" s="1"/>
  <c r="U27" i="6" s="1"/>
  <c r="R17" i="6"/>
  <c r="S17" i="6" s="1"/>
  <c r="R22" i="6"/>
  <c r="S22" i="6" s="1"/>
  <c r="U22" i="6" s="1"/>
  <c r="R63" i="6"/>
  <c r="R34" i="6"/>
  <c r="S34" i="6" s="1"/>
  <c r="R26" i="6"/>
  <c r="P12" i="13"/>
  <c r="R12" i="13"/>
  <c r="R18" i="6" l="1"/>
  <c r="S18" i="6" s="1"/>
  <c r="U18" i="6" s="1"/>
  <c r="R68" i="6"/>
  <c r="S68" i="6" s="1"/>
  <c r="U68" i="6" s="1"/>
  <c r="R37" i="6"/>
  <c r="S37" i="6" s="1"/>
  <c r="U37" i="6" s="1"/>
  <c r="R12" i="6"/>
  <c r="S12" i="6" s="1"/>
  <c r="R31" i="6"/>
  <c r="S31" i="6" s="1"/>
  <c r="U31" i="6" s="1"/>
  <c r="R6" i="6"/>
  <c r="S6" i="6" s="1"/>
  <c r="U21" i="6"/>
  <c r="U145" i="6"/>
  <c r="P73" i="13"/>
  <c r="L2" i="6" s="1"/>
  <c r="R80" i="6"/>
  <c r="U131" i="6"/>
  <c r="R20" i="6"/>
  <c r="S20" i="6" s="1"/>
  <c r="U20" i="6" s="1"/>
  <c r="R10" i="6"/>
  <c r="S10" i="6" s="1"/>
  <c r="U10" i="6" s="1"/>
  <c r="R14" i="6"/>
  <c r="S14" i="6" s="1"/>
  <c r="U14" i="6" s="1"/>
  <c r="R8" i="6"/>
  <c r="S8" i="6" s="1"/>
  <c r="U8" i="6" s="1"/>
  <c r="R155" i="6"/>
  <c r="S155" i="6" s="1"/>
  <c r="U155" i="6" s="1"/>
  <c r="R52" i="6"/>
  <c r="S52" i="6" s="1"/>
  <c r="U52" i="6" s="1"/>
  <c r="U32" i="6"/>
  <c r="U78" i="6"/>
  <c r="R23" i="6"/>
  <c r="S23" i="6" s="1"/>
  <c r="U23" i="6" s="1"/>
  <c r="R44" i="6"/>
  <c r="S44" i="6" s="1"/>
  <c r="U44" i="6" s="1"/>
  <c r="U77" i="6"/>
  <c r="R67" i="6"/>
  <c r="R24" i="6"/>
  <c r="S24" i="6" s="1"/>
  <c r="U24" i="6" s="1"/>
  <c r="R30" i="6"/>
  <c r="S30" i="6" s="1"/>
  <c r="R45" i="6"/>
  <c r="S45" i="6" s="1"/>
  <c r="R40" i="6"/>
  <c r="S40" i="6" s="1"/>
  <c r="U40" i="6" s="1"/>
  <c r="R19" i="6"/>
  <c r="S19" i="6" s="1"/>
  <c r="U19" i="6" s="1"/>
  <c r="U17" i="6"/>
  <c r="U34" i="6"/>
  <c r="S63" i="6"/>
  <c r="U63" i="6" s="1"/>
  <c r="S61" i="6"/>
  <c r="U61" i="6" s="1"/>
  <c r="S26" i="6"/>
  <c r="U26" i="6" s="1"/>
  <c r="S80" i="6" l="1"/>
  <c r="U80" i="6" s="1"/>
  <c r="S67" i="6"/>
  <c r="U67" i="6" s="1"/>
  <c r="U12" i="6"/>
  <c r="R15" i="6"/>
  <c r="S15" i="6" s="1"/>
  <c r="U15" i="6" s="1"/>
  <c r="U45" i="6"/>
  <c r="U30" i="6"/>
  <c r="U6" i="6"/>
  <c r="H4" i="6" l="1"/>
  <c r="R158" i="6" l="1"/>
  <c r="S158" i="6" s="1"/>
  <c r="U158" i="6" s="1"/>
  <c r="L3" i="6"/>
  <c r="L4" i="6" s="1"/>
</calcChain>
</file>

<file path=xl/sharedStrings.xml><?xml version="1.0" encoding="utf-8"?>
<sst xmlns="http://schemas.openxmlformats.org/spreadsheetml/2006/main" count="2360" uniqueCount="684">
  <si>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</si>
  <si>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</si>
  <si>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</si>
  <si>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</si>
  <si>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</si>
  <si>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</si>
  <si>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</si>
  <si>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</si>
  <si>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</si>
  <si>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</si>
  <si>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</si>
  <si>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</si>
  <si>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</si>
  <si>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</si>
  <si>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</si>
  <si>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</si>
  <si>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</si>
  <si>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</si>
  <si>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</si>
  <si>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</si>
  <si>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</si>
  <si>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</si>
  <si>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</si>
  <si>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</si>
  <si>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</si>
  <si>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</si>
  <si>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</si>
  <si>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</si>
  <si>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</si>
  <si>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</si>
  <si>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</si>
  <si>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</si>
  <si>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</si>
  <si>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</si>
  <si>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</si>
  <si>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</si>
  <si>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</si>
  <si>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</si>
  <si>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</si>
  <si>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</si>
  <si>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</si>
  <si>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</si>
  <si>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</si>
  <si>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</si>
  <si>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</si>
  <si>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</si>
  <si>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</si>
  <si>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</si>
  <si>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</si>
  <si>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</si>
  <si>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</si>
  <si>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</si>
  <si>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</si>
  <si>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</si>
  <si>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</si>
  <si>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</si>
  <si>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</si>
  <si>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</si>
  <si>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</si>
  <si>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</si>
  <si>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</si>
  <si>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</si>
  <si>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</si>
  <si>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</si>
  <si>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</si>
  <si>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</si>
  <si>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</si>
  <si>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</si>
  <si>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</si>
  <si>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</si>
  <si>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</si>
  <si>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</si>
  <si>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</si>
  <si>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</si>
  <si>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</si>
  <si>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</si>
  <si>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</si>
  <si>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</si>
  <si>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</si>
  <si>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</si>
  <si>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</si>
  <si>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</si>
  <si>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</si>
  <si>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</si>
  <si>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</si>
  <si>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</si>
  <si>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</si>
  <si>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</si>
  <si>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</si>
  <si>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</si>
  <si>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</si>
  <si>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</si>
  <si>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</si>
  <si>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</si>
  <si>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</si>
  <si>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</si>
  <si>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</si>
  <si>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</si>
  <si>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</si>
  <si>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</si>
  <si>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AMBROSIANO</t>
  </si>
  <si>
    <t>C</t>
  </si>
  <si>
    <t>FIAT</t>
  </si>
  <si>
    <t>MG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</si>
  <si>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</si>
  <si>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</si>
  <si>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</si>
  <si>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</si>
  <si>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</si>
  <si>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</si>
  <si>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</si>
  <si>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</si>
  <si>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</si>
  <si>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</si>
  <si>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</si>
  <si>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</si>
  <si>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</si>
  <si>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</si>
  <si>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</si>
  <si>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</si>
  <si>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</si>
  <si>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</si>
  <si>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</si>
  <si>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</si>
  <si>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</si>
  <si>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</si>
  <si>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</si>
  <si>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</si>
  <si>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</si>
  <si>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</si>
  <si>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</si>
  <si>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</si>
  <si>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</si>
  <si>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</si>
  <si>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</si>
  <si>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</si>
  <si>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</si>
  <si>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</si>
  <si>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</si>
  <si>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</si>
  <si>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</si>
  <si>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</si>
  <si>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</si>
  <si>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</si>
  <si>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</si>
  <si>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</si>
  <si>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</si>
  <si>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</si>
  <si>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</si>
  <si>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</si>
  <si>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</si>
  <si>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</si>
  <si>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</si>
  <si>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</si>
  <si>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</si>
  <si>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</si>
  <si>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</si>
  <si>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</si>
  <si>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</si>
  <si>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</si>
  <si>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</si>
  <si>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</si>
  <si>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</si>
  <si>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</si>
  <si>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</si>
  <si>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</si>
  <si>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AUTOBIANCHI</t>
  </si>
  <si>
    <t>TRIUMPH</t>
  </si>
  <si>
    <t>JAGUAR</t>
  </si>
  <si>
    <t>INNOCENTI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</si>
  <si>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</si>
  <si>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</si>
  <si>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</si>
  <si>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</si>
  <si>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</si>
  <si>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</si>
  <si>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</si>
  <si>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</si>
  <si>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</si>
  <si>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</si>
  <si>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</si>
  <si>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</si>
  <si>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</si>
  <si>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</si>
  <si>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</si>
  <si>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</si>
  <si>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</si>
  <si>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</si>
  <si>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</si>
  <si>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</si>
  <si>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</si>
  <si>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</si>
  <si>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</si>
  <si>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</si>
  <si>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</si>
  <si>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</si>
  <si>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Z3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</si>
  <si>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</si>
  <si>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</si>
  <si>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</si>
  <si>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</si>
  <si>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</si>
  <si>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</si>
  <si>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</si>
  <si>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</si>
  <si>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</si>
  <si>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</si>
  <si>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</si>
  <si>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</si>
  <si>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</si>
  <si>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</si>
  <si>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</si>
  <si>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</si>
  <si>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</si>
  <si>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</si>
  <si>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</si>
  <si>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</si>
  <si>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</si>
  <si>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</si>
  <si>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</si>
  <si>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</si>
  <si>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</si>
  <si>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</si>
  <si>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</si>
  <si>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</si>
  <si>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</si>
  <si>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</si>
  <si>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</si>
  <si>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</si>
  <si>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</si>
  <si>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</si>
  <si>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</si>
  <si>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</si>
  <si>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</si>
  <si>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</si>
  <si>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</si>
  <si>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</si>
  <si>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</si>
  <si>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</si>
  <si>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</si>
  <si>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</si>
  <si>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</si>
  <si>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</si>
  <si>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</si>
  <si>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</si>
  <si>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</si>
  <si>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</si>
  <si>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</si>
  <si>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</si>
  <si>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</si>
  <si>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</si>
  <si>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</si>
  <si>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</si>
  <si>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</si>
  <si>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</si>
  <si>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</si>
  <si>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</si>
  <si>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</si>
  <si>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</si>
  <si>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</si>
  <si>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</si>
  <si>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</si>
  <si>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</si>
  <si>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</si>
  <si>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ROVER</t>
  </si>
  <si>
    <t>ASPESI RICCARDO</t>
  </si>
  <si>
    <t>CERIANI TIZIANO</t>
  </si>
  <si>
    <t>COSTANTE GIONATA</t>
  </si>
  <si>
    <t>PAGLINI GIORGIO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</si>
  <si>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</si>
  <si>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</si>
  <si>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</si>
  <si>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</si>
  <si>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</si>
  <si>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</si>
  <si>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</si>
  <si>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</si>
  <si>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</si>
  <si>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</si>
  <si>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</si>
  <si>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</si>
  <si>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</si>
  <si>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</si>
  <si>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</si>
  <si>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</si>
  <si>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</si>
  <si>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</si>
  <si>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</si>
  <si>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</si>
  <si>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</si>
  <si>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</si>
  <si>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</si>
  <si>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</si>
  <si>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</si>
  <si>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</si>
  <si>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</si>
  <si>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</si>
  <si>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</si>
  <si>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</si>
  <si>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</si>
  <si>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</si>
  <si>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</si>
  <si>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</si>
  <si>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</si>
  <si>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</si>
  <si>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</si>
  <si>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</si>
  <si>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</si>
  <si>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 CAVEC</t>
  </si>
  <si>
    <t xml:space="preserve"> CAVEM</t>
  </si>
  <si>
    <t xml:space="preserve"> PROGETTO MITE</t>
  </si>
  <si>
    <t xml:space="preserve"> VCC CARDUCCI</t>
  </si>
  <si>
    <t xml:space="preserve"> C.A.R.D.</t>
  </si>
  <si>
    <t>TB</t>
  </si>
  <si>
    <t>CECI IVANO</t>
  </si>
  <si>
    <t>VOLVO</t>
  </si>
  <si>
    <t>LIMONI SCAGLIA GIANPAOLO</t>
  </si>
  <si>
    <t>DELL'ACQUA MASSIMO</t>
  </si>
  <si>
    <t>CAVEC</t>
  </si>
  <si>
    <t>FASCIA D'ORO</t>
  </si>
  <si>
    <t>RUOTE D'EPOCA</t>
  </si>
  <si>
    <t>VCC CARDUCCI</t>
  </si>
  <si>
    <t>Ruote d'Epoca</t>
  </si>
  <si>
    <t>200 Miglia Cremona</t>
  </si>
  <si>
    <t>29a COPPA dei CASTELLI PAVESI</t>
  </si>
  <si>
    <t>CASTELLI PAVESI</t>
  </si>
  <si>
    <t>200 Miglia CR</t>
  </si>
  <si>
    <t>Primi 3 di squadra</t>
  </si>
  <si>
    <t>Cremona</t>
  </si>
  <si>
    <t>Voghera</t>
  </si>
  <si>
    <t>Vigevano</t>
  </si>
  <si>
    <t>Montichiari</t>
  </si>
  <si>
    <t>FiCr</t>
  </si>
  <si>
    <t>ERCOLANI Stefano</t>
  </si>
  <si>
    <t>VIRDIS Alessandro</t>
  </si>
  <si>
    <t>PREVITALI Paolo</t>
  </si>
  <si>
    <t>NEGRINI Fulvio</t>
  </si>
  <si>
    <t>ERCOLANI Federica</t>
  </si>
  <si>
    <t>BORDI Ubaldo</t>
  </si>
  <si>
    <t>FERRARI Guido Luigi</t>
  </si>
  <si>
    <t>PROGETTO MITE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</si>
  <si>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</si>
  <si>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</si>
  <si>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</si>
  <si>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</si>
  <si>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</si>
  <si>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</si>
  <si>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</si>
  <si>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</si>
  <si>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</si>
  <si>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</si>
  <si>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</si>
  <si>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PORSCHE</t>
  </si>
  <si>
    <t>508C</t>
  </si>
  <si>
    <t>600 D</t>
  </si>
  <si>
    <t>RENAULT</t>
  </si>
  <si>
    <t>Desenzano</t>
  </si>
  <si>
    <t>BATMAN</t>
  </si>
  <si>
    <t>MINI COOPER</t>
  </si>
  <si>
    <t>GIULIETTA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</si>
  <si>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</si>
  <si>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</si>
  <si>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</si>
  <si>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</si>
  <si>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</si>
  <si>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</si>
  <si>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</si>
  <si>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</si>
  <si>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</si>
  <si>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</si>
  <si>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</si>
  <si>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</si>
  <si>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</si>
  <si>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</si>
  <si>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</si>
  <si>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</si>
  <si>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</si>
  <si>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</si>
  <si>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</si>
  <si>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</si>
  <si>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</si>
  <si>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</si>
  <si>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</si>
  <si>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</si>
  <si>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</si>
  <si>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</si>
  <si>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</si>
  <si>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</si>
  <si>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</si>
  <si>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FERRARI GUIDO</t>
  </si>
  <si>
    <t>ALLIEVI FEDERICO</t>
  </si>
  <si>
    <t xml:space="preserve">BMW </t>
  </si>
  <si>
    <t>LOZZA Arianna</t>
  </si>
  <si>
    <t>RUOTE D'EPOCA PAVIA</t>
  </si>
  <si>
    <t>CARDUCCI</t>
  </si>
  <si>
    <t>youngtimer</t>
  </si>
  <si>
    <t>FIORENTINI GIUSEPPE</t>
  </si>
  <si>
    <t>SMUSSI GIANLUIGI</t>
  </si>
  <si>
    <t>ROMA BRUNO</t>
  </si>
  <si>
    <t>NEGRONI GIULIO MARIA</t>
  </si>
  <si>
    <t>PIANTELLI ALBERTO</t>
  </si>
  <si>
    <t>STANGA EMILIO</t>
  </si>
  <si>
    <t>CASTELLINI CARLO</t>
  </si>
  <si>
    <t>BIGONI GIORGIO</t>
  </si>
  <si>
    <t>BELOMETTI STEFANO</t>
  </si>
  <si>
    <t>ROVEDA DAVIDE</t>
  </si>
  <si>
    <t>MAESTRINI ANTONIO</t>
  </si>
  <si>
    <t>PEDRONI DIEGO</t>
  </si>
  <si>
    <t>BELLINA VINCENZO</t>
  </si>
  <si>
    <t>VAILATI NATALINO</t>
  </si>
  <si>
    <t>MINUTI LUIGI</t>
  </si>
  <si>
    <t xml:space="preserve">TRIUMPH </t>
  </si>
  <si>
    <t xml:space="preserve">OSCA </t>
  </si>
  <si>
    <t>1600 GT2</t>
  </si>
  <si>
    <t>OLD WHEELS</t>
  </si>
  <si>
    <t>HRC FASCIA D'ORO</t>
  </si>
  <si>
    <t>VAROSIO MARCO</t>
  </si>
  <si>
    <t>LOPES ALESSIO</t>
  </si>
  <si>
    <t>CUSIMANO ALEX</t>
  </si>
  <si>
    <t>BETTINALDI FLAVIO</t>
  </si>
  <si>
    <t>MAMS</t>
  </si>
  <si>
    <t>TOT</t>
  </si>
  <si>
    <t>BONFATTI PAINI ANDREA</t>
  </si>
  <si>
    <t>REGGIANI RENATO</t>
  </si>
  <si>
    <t>Monza</t>
  </si>
  <si>
    <t xml:space="preserve">XXIX Memorial Castellotti </t>
  </si>
  <si>
    <t xml:space="preserve">19° Raduno della Solidarietà </t>
  </si>
  <si>
    <t>4o MEMORIAL NORA SCIPLINO</t>
  </si>
  <si>
    <t>CRONOSCALATA ERBA-MADONNA DEL GHISALLO</t>
  </si>
  <si>
    <t>XI TROFEO AMBROSIANO - COPPA DUCATO di MILANO</t>
  </si>
  <si>
    <t>MASERATI</t>
  </si>
  <si>
    <t>ERBA GHISALLO</t>
  </si>
  <si>
    <t>COPPA MONZA</t>
  </si>
  <si>
    <t>dal 1996 al 2005</t>
  </si>
  <si>
    <t>GIARDELLO PASQUALE</t>
  </si>
  <si>
    <t>PICCIRILLO MARCO</t>
  </si>
  <si>
    <t>SIENA GIANLUIGI</t>
  </si>
  <si>
    <t>PISOLO CHRISTIAN</t>
  </si>
  <si>
    <t>AGLIONE MARCO</t>
  </si>
  <si>
    <t>MAGICO ALVERMAN</t>
  </si>
  <si>
    <t>PLATINI ANDREA</t>
  </si>
  <si>
    <t>SALVETTI STEFANO</t>
  </si>
  <si>
    <t>MAZZOLDI ANGELO</t>
  </si>
  <si>
    <t>LOZZA ARIANNA</t>
  </si>
  <si>
    <t>BOTTINI HIMARA</t>
  </si>
  <si>
    <t>ASPESI PIERO</t>
  </si>
  <si>
    <t>ROCCA DANIELE</t>
  </si>
  <si>
    <t>WEGNER MARCO</t>
  </si>
  <si>
    <t>SCARABELLI GIOVANNI</t>
  </si>
  <si>
    <t>MECCANICI</t>
  </si>
  <si>
    <t>1954</t>
  </si>
  <si>
    <t>1956</t>
  </si>
  <si>
    <t>1957</t>
  </si>
  <si>
    <t>1958</t>
  </si>
  <si>
    <t>1959</t>
  </si>
  <si>
    <t>1960</t>
  </si>
  <si>
    <t>1961</t>
  </si>
  <si>
    <t>1963</t>
  </si>
  <si>
    <t>1964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</si>
  <si>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</si>
  <si>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</si>
  <si>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</si>
  <si>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</si>
  <si>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</si>
  <si>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</si>
  <si>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</si>
  <si>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</si>
  <si>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</si>
  <si>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</si>
  <si>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1977</t>
  </si>
  <si>
    <t>1980</t>
  </si>
  <si>
    <t>1982</t>
  </si>
  <si>
    <t>1983</t>
  </si>
  <si>
    <t>1986</t>
  </si>
  <si>
    <t>1988</t>
  </si>
  <si>
    <t>1989</t>
  </si>
  <si>
    <t>1990</t>
  </si>
  <si>
    <t>1992</t>
  </si>
  <si>
    <t>1993</t>
  </si>
  <si>
    <t>1997</t>
  </si>
  <si>
    <t>1942</t>
  </si>
  <si>
    <t>1951</t>
  </si>
  <si>
    <t>1987</t>
  </si>
  <si>
    <t xml:space="preserve">LIBERI </t>
  </si>
  <si>
    <t>1100/103</t>
  </si>
  <si>
    <t>TR3</t>
  </si>
  <si>
    <t>3000 BN7</t>
  </si>
  <si>
    <t xml:space="preserve">APPIA </t>
  </si>
  <si>
    <t>VOLKSWAGEN</t>
  </si>
  <si>
    <t>MAGGIOLINO</t>
  </si>
  <si>
    <t>J4</t>
  </si>
  <si>
    <t>356</t>
  </si>
  <si>
    <t>ABARTH 1000 OT</t>
  </si>
  <si>
    <t>1100 D</t>
  </si>
  <si>
    <t>911 T</t>
  </si>
  <si>
    <t>AMAZON P121</t>
  </si>
  <si>
    <t>MINI</t>
  </si>
  <si>
    <t>COOPER</t>
  </si>
  <si>
    <t>MORRIS</t>
  </si>
  <si>
    <t>600</t>
  </si>
  <si>
    <t>124 SPIDER</t>
  </si>
  <si>
    <t>SIMCA</t>
  </si>
  <si>
    <t>1200 S</t>
  </si>
  <si>
    <t>FULVIA HF</t>
  </si>
  <si>
    <t>128</t>
  </si>
  <si>
    <t>FULVIA ZAGATO</t>
  </si>
  <si>
    <t>FULVIA COUPE'</t>
  </si>
  <si>
    <t>JUNIOR</t>
  </si>
  <si>
    <t>A112 ABARTH</t>
  </si>
  <si>
    <t>FULVIA MONTECARLO</t>
  </si>
  <si>
    <t>BETA MONTECARLO</t>
  </si>
  <si>
    <t xml:space="preserve">GIULIETTA </t>
  </si>
  <si>
    <t xml:space="preserve">AUSTIN  </t>
  </si>
  <si>
    <t>MINI HLE</t>
  </si>
  <si>
    <t>127 SPORT</t>
  </si>
  <si>
    <t>PRISMA 1300</t>
  </si>
  <si>
    <t>SUPER 5</t>
  </si>
  <si>
    <t>Y10 GT</t>
  </si>
  <si>
    <t>DEDRA</t>
  </si>
  <si>
    <t>MAZDA</t>
  </si>
  <si>
    <t>MX5 I</t>
  </si>
  <si>
    <t>DELTA EVO</t>
  </si>
  <si>
    <t>TIPO</t>
  </si>
  <si>
    <t>ARDEA</t>
  </si>
  <si>
    <t>TD</t>
  </si>
  <si>
    <t>FULVIA  COUPE'</t>
  </si>
  <si>
    <t xml:space="preserve">MINOR </t>
  </si>
  <si>
    <t>E TYPE</t>
  </si>
  <si>
    <t>SPIDER 1300</t>
  </si>
  <si>
    <t>RITMO CABRIO</t>
  </si>
  <si>
    <t>GIULIA TI</t>
  </si>
  <si>
    <t>ritirato pc 57</t>
  </si>
  <si>
    <t>non partito</t>
  </si>
  <si>
    <t>ritirato pc 41</t>
  </si>
  <si>
    <t>Migliori 7 risultati</t>
  </si>
  <si>
    <t>1962</t>
  </si>
  <si>
    <t>CAPPELLINI ANTONIO</t>
  </si>
  <si>
    <t>DIANA ALBERTO</t>
  </si>
  <si>
    <t>BAGATELLO ANDREA</t>
  </si>
  <si>
    <t>FONTANA ARMANDO</t>
  </si>
  <si>
    <t>PASINATO STEFANO</t>
  </si>
  <si>
    <t>BISCONCINI GABRIELE</t>
  </si>
  <si>
    <t>LENA ALESSANDRO</t>
  </si>
  <si>
    <t>PESENTI LUIGI</t>
  </si>
  <si>
    <t>REGISTRO PORSCHE 356</t>
  </si>
  <si>
    <t>CAMS CASTIGLIONESE</t>
  </si>
  <si>
    <t>2002 TI</t>
  </si>
  <si>
    <t xml:space="preserve">BUGATTI </t>
  </si>
  <si>
    <t>T40 GRAND SPORT</t>
  </si>
  <si>
    <t>PV444</t>
  </si>
  <si>
    <t xml:space="preserve">FIAT </t>
  </si>
  <si>
    <t>1100 103E</t>
  </si>
  <si>
    <t>356 A 1600 CAB</t>
  </si>
  <si>
    <t>1200 CONVERTIBILE</t>
  </si>
  <si>
    <t>356 B T5</t>
  </si>
  <si>
    <t>B GT</t>
  </si>
  <si>
    <t>MINI COOPER S</t>
  </si>
  <si>
    <t>911 T 2.2</t>
  </si>
  <si>
    <t>850 SPORT COUPE'</t>
  </si>
  <si>
    <t>FULVIA 135 COUPE'</t>
  </si>
  <si>
    <t>124 SPORT COUPE'</t>
  </si>
  <si>
    <t xml:space="preserve">124 SPIDER </t>
  </si>
  <si>
    <t>128 COUPE 1100</t>
  </si>
  <si>
    <t>A111</t>
  </si>
  <si>
    <t>128A</t>
  </si>
  <si>
    <t>124 SPIDER 1600 BS1</t>
  </si>
  <si>
    <t>FULVIA SPORT ZAGATO</t>
  </si>
  <si>
    <t>A112 ABARTH 58 HD</t>
  </si>
  <si>
    <t>FULVIA COUPE' 1.3 S</t>
  </si>
  <si>
    <t>A112 ELEGANT</t>
  </si>
  <si>
    <t>MINI COOPER 1300 EXP</t>
  </si>
  <si>
    <t>JUNIOR SPIDER</t>
  </si>
  <si>
    <t>128 BERLINA 4 PORTE</t>
  </si>
  <si>
    <t>A112 ABARTH 70HP</t>
  </si>
  <si>
    <t>GOLF GTI</t>
  </si>
  <si>
    <t>A112 ELITE</t>
  </si>
  <si>
    <t>AUSTIN</t>
  </si>
  <si>
    <t>PRISMA 1.3</t>
  </si>
  <si>
    <t>BERTONE</t>
  </si>
  <si>
    <t>X 1/9</t>
  </si>
  <si>
    <t>Y10 GT ie</t>
  </si>
  <si>
    <t>TOYOTA</t>
  </si>
  <si>
    <t>GT4</t>
  </si>
  <si>
    <t>AUDI</t>
  </si>
  <si>
    <t>ARDEA 250 II SERIE</t>
  </si>
  <si>
    <t>TR4</t>
  </si>
  <si>
    <t>HEALEY MK III</t>
  </si>
  <si>
    <t>500L</t>
  </si>
  <si>
    <t>CELICA CARLOS SAINZ</t>
  </si>
  <si>
    <t>SPIDER 916</t>
  </si>
  <si>
    <t>S4 AVANT</t>
  </si>
  <si>
    <t>Spider V6</t>
  </si>
  <si>
    <t>COOPER II</t>
  </si>
  <si>
    <t>924 Turbo</t>
  </si>
  <si>
    <t>CAMS</t>
  </si>
  <si>
    <t>Cronotiming</t>
  </si>
  <si>
    <t>SCAGLIOTTI MAURO</t>
  </si>
  <si>
    <t>LAMAGNI UMBERTO</t>
  </si>
  <si>
    <t>DELPIANO GIORGIO</t>
  </si>
  <si>
    <t>BERETTA GUGLIELMO</t>
  </si>
  <si>
    <t>RITIRATI</t>
  </si>
  <si>
    <t>600D</t>
  </si>
  <si>
    <t>A TWIN CAM</t>
  </si>
  <si>
    <t>OPEL</t>
  </si>
  <si>
    <t>KADETT GTE</t>
  </si>
  <si>
    <t>850 COUPE'</t>
  </si>
  <si>
    <t xml:space="preserve">A112  </t>
  </si>
  <si>
    <t>356 S90</t>
  </si>
  <si>
    <t>128 A</t>
  </si>
  <si>
    <t>124 SPIDER 1.6</t>
  </si>
  <si>
    <t>FULVIA 1.3 S</t>
  </si>
  <si>
    <t>PANDA</t>
  </si>
  <si>
    <t>320 CABRIO</t>
  </si>
  <si>
    <t>1100 103</t>
  </si>
  <si>
    <t>MINI LHE</t>
  </si>
  <si>
    <t>NNOCENTI</t>
  </si>
  <si>
    <t>Mini Cooper 1300</t>
  </si>
  <si>
    <t>356A</t>
  </si>
  <si>
    <t>Mini Cooper Export</t>
  </si>
  <si>
    <t>A112 LX</t>
  </si>
  <si>
    <t>GT 1300 Junior</t>
  </si>
  <si>
    <t>356C</t>
  </si>
  <si>
    <t>Ardea 250 II Serie</t>
  </si>
  <si>
    <t>1100</t>
  </si>
  <si>
    <t>TR4A</t>
  </si>
  <si>
    <t>Alpine A110</t>
  </si>
  <si>
    <t>Fulvia Coupè 1.3</t>
  </si>
  <si>
    <t>GT 1300 JUNIOR</t>
  </si>
  <si>
    <t>BETA CUOUPE'</t>
  </si>
  <si>
    <t>911 Carrera</t>
  </si>
  <si>
    <t>RIBOLDI ALBERTO</t>
  </si>
  <si>
    <t>CEFIS MARCO</t>
  </si>
  <si>
    <t>MINETTI PIETRO</t>
  </si>
  <si>
    <t>CARBONE SALVATORE</t>
  </si>
  <si>
    <t>PELLEGRINELLI MASSIMO</t>
  </si>
  <si>
    <t>CAMPANA ANDREA</t>
  </si>
  <si>
    <t>MONDINELLI ALBERTO</t>
  </si>
  <si>
    <t>TOGNI LEONARDO</t>
  </si>
  <si>
    <t>SIGNORINI SERGIO</t>
  </si>
  <si>
    <t>LOCATELLI PAOLO</t>
  </si>
  <si>
    <t>MONTARULI ROBERTO</t>
  </si>
  <si>
    <t>PEDRINELLI ANGELO</t>
  </si>
  <si>
    <t>RONZONI MATTIA</t>
  </si>
  <si>
    <t>ZANARDI ALFONSO</t>
  </si>
  <si>
    <t>NAVA JACOPO</t>
  </si>
  <si>
    <t>BUGATTI</t>
  </si>
  <si>
    <t>T40 GS</t>
  </si>
  <si>
    <t>508 C</t>
  </si>
  <si>
    <t>TC</t>
  </si>
  <si>
    <t>1100 TV Coupè</t>
  </si>
  <si>
    <t>MERCEDES</t>
  </si>
  <si>
    <t>300 SL</t>
  </si>
  <si>
    <t>1100 103 TV</t>
  </si>
  <si>
    <t>100/6</t>
  </si>
  <si>
    <t>GIULIETTA SPIDER</t>
  </si>
  <si>
    <t>FIAT ABARTH</t>
  </si>
  <si>
    <t>1000 OT COUPE'</t>
  </si>
  <si>
    <t>GIULIETTA SPRINT GTV</t>
  </si>
  <si>
    <t xml:space="preserve">FIAT  </t>
  </si>
  <si>
    <t>280 SL</t>
  </si>
  <si>
    <t>911 T TARGA</t>
  </si>
  <si>
    <t>B ROADSTER</t>
  </si>
  <si>
    <t>850</t>
  </si>
  <si>
    <t>128 COUPE'</t>
  </si>
  <si>
    <t>124 SPORT SPIDER 1600</t>
  </si>
  <si>
    <t>MINI COOPER EXPORT</t>
  </si>
  <si>
    <t>914</t>
  </si>
  <si>
    <t>FULVIA COUPE' MONTECARLO</t>
  </si>
  <si>
    <t>A 112 ELEGANT</t>
  </si>
  <si>
    <t>MANTA GTE</t>
  </si>
  <si>
    <t>ALFA SUD SPRINT VELOCE</t>
  </si>
  <si>
    <t>A 112 ABARTH</t>
  </si>
  <si>
    <t>PRISMA</t>
  </si>
  <si>
    <t>DELTA INTEGRALE EVO2</t>
  </si>
  <si>
    <t>FERRARI</t>
  </si>
  <si>
    <t>348 TB</t>
  </si>
  <si>
    <t>993 4S</t>
  </si>
  <si>
    <t>911 CARRERA CABRIO</t>
  </si>
  <si>
    <t>DINO</t>
  </si>
  <si>
    <t>911 SC F</t>
  </si>
  <si>
    <t xml:space="preserve"> dopo prova 56</t>
  </si>
  <si>
    <t>66</t>
  </si>
  <si>
    <t xml:space="preserve">Nr concorrenti </t>
  </si>
  <si>
    <t>Trofeo Maserati - Colline pavesi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</si>
</sst>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06EE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BE59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quotePrefix="1"/>
    <xf numFmtId="0" fontId="0" fillId="0" borderId="9" xfId="0" applyBorder="1"/>
    <xf numFmtId="164" fontId="2" fillId="0" borderId="3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164" fontId="2" fillId="0" borderId="11" xfId="1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7" fillId="0" borderId="0" xfId="2" applyFill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43" fontId="2" fillId="0" borderId="0" xfId="0" applyNumberFormat="1" applyFont="1"/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4" fontId="3" fillId="0" borderId="0" xfId="0" applyNumberFormat="1" applyFont="1"/>
    <xf numFmtId="43" fontId="5" fillId="0" borderId="0" xfId="0" applyNumberFormat="1" applyFont="1"/>
    <xf numFmtId="164" fontId="0" fillId="0" borderId="0" xfId="1" applyFont="1" applyFill="1"/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4" fontId="2" fillId="7" borderId="0" xfId="1" applyFont="1" applyFill="1"/>
    <xf numFmtId="0" fontId="0" fillId="12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2" fillId="6" borderId="0" xfId="1" applyFont="1" applyFill="1"/>
    <xf numFmtId="164" fontId="5" fillId="8" borderId="13" xfId="0" applyNumberFormat="1" applyFont="1" applyFill="1" applyBorder="1" applyAlignment="1">
      <alignment horizontal="center"/>
    </xf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0" fontId="5" fillId="0" borderId="3" xfId="0" applyFont="1" applyBorder="1"/>
    <xf numFmtId="164" fontId="0" fillId="2" borderId="1" xfId="1" applyFont="1" applyFill="1" applyBorder="1"/>
    <xf numFmtId="164" fontId="2" fillId="2" borderId="0" xfId="1" applyFont="1" applyFill="1"/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2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8" xfId="1" applyNumberFormat="1" applyFont="1" applyBorder="1"/>
    <xf numFmtId="165" fontId="0" fillId="0" borderId="15" xfId="1" applyNumberFormat="1" applyFont="1" applyBorder="1"/>
    <xf numFmtId="165" fontId="0" fillId="0" borderId="15" xfId="0" applyNumberFormat="1" applyBorder="1"/>
    <xf numFmtId="165" fontId="0" fillId="0" borderId="11" xfId="1" applyNumberFormat="1" applyFont="1" applyBorder="1"/>
    <xf numFmtId="164" fontId="2" fillId="2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1" applyFon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164" fontId="6" fillId="0" borderId="0" xfId="1" applyFont="1" applyFill="1"/>
    <xf numFmtId="0" fontId="1" fillId="0" borderId="0" xfId="0" quotePrefix="1" applyFont="1"/>
    <xf numFmtId="166" fontId="1" fillId="0" borderId="0" xfId="0" applyNumberFormat="1" applyFont="1"/>
    <xf numFmtId="0" fontId="5" fillId="8" borderId="12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164" fontId="2" fillId="13" borderId="6" xfId="1" applyFont="1" applyFill="1" applyBorder="1" applyAlignment="1">
      <alignment horizontal="center" vertical="center" wrapText="1"/>
    </xf>
    <xf numFmtId="164" fontId="2" fillId="13" borderId="9" xfId="1" applyFont="1" applyFill="1" applyBorder="1" applyAlignment="1">
      <alignment horizontal="center"/>
    </xf>
    <xf numFmtId="164" fontId="0" fillId="0" borderId="12" xfId="1" applyFont="1" applyFill="1" applyBorder="1"/>
    <xf numFmtId="164" fontId="3" fillId="0" borderId="12" xfId="1" applyFont="1" applyFill="1" applyBorder="1"/>
    <xf numFmtId="164" fontId="2" fillId="0" borderId="12" xfId="1" applyFont="1" applyFill="1" applyBorder="1"/>
    <xf numFmtId="164" fontId="0" fillId="0" borderId="8" xfId="1" applyFont="1" applyFill="1" applyBorder="1"/>
    <xf numFmtId="164" fontId="0" fillId="0" borderId="14" xfId="1" applyFont="1" applyFill="1" applyBorder="1"/>
    <xf numFmtId="164" fontId="3" fillId="0" borderId="14" xfId="1" applyFont="1" applyFill="1" applyBorder="1"/>
    <xf numFmtId="164" fontId="2" fillId="0" borderId="14" xfId="1" applyFont="1" applyFill="1" applyBorder="1"/>
    <xf numFmtId="164" fontId="0" fillId="0" borderId="15" xfId="1" applyFont="1" applyFill="1" applyBorder="1"/>
    <xf numFmtId="164" fontId="3" fillId="0" borderId="0" xfId="1" applyFont="1" applyFill="1"/>
    <xf numFmtId="0" fontId="3" fillId="0" borderId="5" xfId="0" applyFont="1" applyBorder="1"/>
    <xf numFmtId="164" fontId="3" fillId="0" borderId="15" xfId="1" applyFont="1" applyFill="1" applyBorder="1"/>
    <xf numFmtId="164" fontId="5" fillId="0" borderId="14" xfId="1" applyFont="1" applyFill="1" applyBorder="1"/>
    <xf numFmtId="0" fontId="12" fillId="0" borderId="0" xfId="0" applyFont="1"/>
    <xf numFmtId="0" fontId="1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64" fontId="3" fillId="0" borderId="7" xfId="1" applyFont="1" applyFill="1" applyBorder="1"/>
    <xf numFmtId="0" fontId="3" fillId="0" borderId="7" xfId="0" applyFont="1" applyBorder="1"/>
    <xf numFmtId="0" fontId="3" fillId="0" borderId="6" xfId="0" applyFont="1" applyBorder="1"/>
    <xf numFmtId="164" fontId="3" fillId="0" borderId="8" xfId="1" applyFont="1" applyFill="1" applyBorder="1"/>
    <xf numFmtId="164" fontId="5" fillId="0" borderId="12" xfId="1" applyFont="1" applyFill="1" applyBorder="1"/>
    <xf numFmtId="164" fontId="3" fillId="0" borderId="0" xfId="1" applyFont="1" applyFill="1" applyBorder="1"/>
    <xf numFmtId="164" fontId="0" fillId="0" borderId="13" xfId="1" applyFont="1" applyFill="1" applyBorder="1"/>
    <xf numFmtId="164" fontId="3" fillId="0" borderId="10" xfId="1" applyFont="1" applyFill="1" applyBorder="1"/>
    <xf numFmtId="164" fontId="2" fillId="0" borderId="13" xfId="1" applyFont="1" applyFill="1" applyBorder="1"/>
    <xf numFmtId="0" fontId="3" fillId="0" borderId="10" xfId="0" applyFont="1" applyBorder="1"/>
    <xf numFmtId="0" fontId="3" fillId="0" borderId="9" xfId="0" applyFont="1" applyBorder="1"/>
    <xf numFmtId="164" fontId="3" fillId="0" borderId="11" xfId="1" applyFont="1" applyFill="1" applyBorder="1"/>
    <xf numFmtId="164" fontId="5" fillId="0" borderId="13" xfId="1" applyFont="1" applyFill="1" applyBorder="1"/>
    <xf numFmtId="164" fontId="0" fillId="6" borderId="14" xfId="1" applyFont="1" applyFill="1" applyBorder="1"/>
    <xf numFmtId="164" fontId="0" fillId="2" borderId="14" xfId="1" applyFont="1" applyFill="1" applyBorder="1"/>
    <xf numFmtId="0" fontId="5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64" fontId="3" fillId="7" borderId="14" xfId="1" applyFont="1" applyFill="1" applyBorder="1"/>
    <xf numFmtId="164" fontId="3" fillId="2" borderId="14" xfId="1" applyFont="1" applyFill="1" applyBorder="1"/>
    <xf numFmtId="0" fontId="11" fillId="0" borderId="0" xfId="0" applyFont="1"/>
    <xf numFmtId="164" fontId="11" fillId="0" borderId="0" xfId="1" applyFont="1"/>
    <xf numFmtId="164" fontId="15" fillId="0" borderId="0" xfId="1" applyFont="1"/>
    <xf numFmtId="164" fontId="10" fillId="0" borderId="0" xfId="1" applyFont="1"/>
    <xf numFmtId="164" fontId="9" fillId="0" borderId="12" xfId="1" applyFont="1" applyFill="1" applyBorder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left"/>
    </xf>
    <xf numFmtId="164" fontId="10" fillId="0" borderId="0" xfId="1" applyFont="1" applyFill="1"/>
    <xf numFmtId="164" fontId="16" fillId="0" borderId="0" xfId="1" applyFont="1" applyFill="1"/>
    <xf numFmtId="43" fontId="10" fillId="0" borderId="0" xfId="0" applyNumberFormat="1" applyFont="1"/>
    <xf numFmtId="164" fontId="11" fillId="0" borderId="0" xfId="1" applyFont="1" applyFill="1"/>
    <xf numFmtId="164" fontId="15" fillId="0" borderId="0" xfId="1" applyFont="1" applyFill="1"/>
    <xf numFmtId="43" fontId="11" fillId="0" borderId="0" xfId="0" applyNumberFormat="1" applyFont="1"/>
    <xf numFmtId="164" fontId="10" fillId="0" borderId="14" xfId="1" applyFont="1" applyFill="1" applyBorder="1"/>
    <xf numFmtId="164" fontId="5" fillId="7" borderId="0" xfId="1" applyFont="1" applyFill="1"/>
    <xf numFmtId="164" fontId="5" fillId="0" borderId="4" xfId="1" applyFont="1" applyBorder="1"/>
    <xf numFmtId="164" fontId="5" fillId="0" borderId="8" xfId="1" applyFont="1" applyBorder="1"/>
    <xf numFmtId="164" fontId="5" fillId="0" borderId="11" xfId="1" applyFont="1" applyBorder="1"/>
    <xf numFmtId="164" fontId="5" fillId="0" borderId="0" xfId="1" applyFont="1" applyFill="1"/>
    <xf numFmtId="164" fontId="5" fillId="6" borderId="0" xfId="1" applyFont="1" applyFill="1"/>
    <xf numFmtId="49" fontId="3" fillId="0" borderId="0" xfId="0" applyNumberFormat="1" applyFont="1"/>
    <xf numFmtId="0" fontId="3" fillId="0" borderId="0" xfId="0" quotePrefix="1" applyFont="1"/>
    <xf numFmtId="0" fontId="3" fillId="0" borderId="0" xfId="0" quotePrefix="1" applyFont="1" applyAlignment="1">
      <alignment vertical="center" wrapText="1"/>
    </xf>
    <xf numFmtId="164" fontId="5" fillId="2" borderId="0" xfId="1" applyFont="1" applyFill="1"/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0" borderId="0" xfId="1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DBE59D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Downloads/Regolamento%20%20challenge%202025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2"/>
  <sheetViews>
    <sheetView tabSelected="1" workbookViewId="0">
      <selection activeCell="H17" sqref="H17"/>
    </sheetView>
  </sheetViews>
  <sheetFormatPr defaultRowHeight="15" x14ac:dyDescent="0.25"/>
  <cols>
    <col min="1" max="1" width="4" bestFit="1" customWidth="1"/>
    <col min="2" max="2" width="26.140625" style="8" bestFit="1" customWidth="1"/>
    <col min="3" max="3" width="13.42578125" style="12" bestFit="1" customWidth="1"/>
    <col min="4" max="4" width="8.42578125" style="12" bestFit="1" customWidth="1"/>
    <col min="5" max="5" width="24.42578125" style="12" bestFit="1" customWidth="1"/>
    <col min="6" max="6" width="11.7109375" bestFit="1" customWidth="1"/>
    <col min="7" max="7" width="10" customWidth="1"/>
    <col min="8" max="8" width="11.85546875" style="8" customWidth="1"/>
    <col min="9" max="9" width="13.28515625" style="8" customWidth="1"/>
    <col min="10" max="11" width="11.7109375" style="4" customWidth="1"/>
    <col min="12" max="12" width="12.140625" customWidth="1"/>
    <col min="13" max="13" width="13.140625" bestFit="1" customWidth="1"/>
    <col min="14" max="14" width="10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11.28515625" bestFit="1" customWidth="1"/>
    <col min="26" max="26" width="14.7109375" bestFit="1" customWidth="1"/>
    <col min="29" max="29" width="27.140625" bestFit="1" customWidth="1"/>
  </cols>
  <sheetData>
    <row r="1" spans="1:31" ht="27.95" customHeight="1" x14ac:dyDescent="0.25">
      <c r="B1" s="104" t="s">
        <v>121</v>
      </c>
      <c r="C1" s="112"/>
      <c r="D1" s="112" t="s">
        <v>534</v>
      </c>
      <c r="E1" s="112"/>
      <c r="F1" s="68" t="s">
        <v>64</v>
      </c>
      <c r="G1" s="126" t="s">
        <v>94</v>
      </c>
      <c r="H1" s="70" t="s">
        <v>325</v>
      </c>
      <c r="I1" s="125" t="s">
        <v>99</v>
      </c>
      <c r="J1" s="68" t="s">
        <v>430</v>
      </c>
      <c r="K1" s="127" t="s">
        <v>432</v>
      </c>
      <c r="L1" s="69" t="s">
        <v>326</v>
      </c>
      <c r="M1" s="123" t="s">
        <v>431</v>
      </c>
      <c r="N1" s="124" t="s">
        <v>100</v>
      </c>
      <c r="P1" s="40" t="s">
        <v>19</v>
      </c>
      <c r="R1" s="191" t="s">
        <v>57</v>
      </c>
      <c r="S1" s="192"/>
      <c r="U1" s="40" t="s">
        <v>19</v>
      </c>
      <c r="W1" s="193" t="s">
        <v>379</v>
      </c>
      <c r="X1" s="193"/>
    </row>
    <row r="2" spans="1:31" x14ac:dyDescent="0.25">
      <c r="B2" s="105" t="s">
        <v>41</v>
      </c>
      <c r="C2" s="7"/>
      <c r="D2" s="7"/>
      <c r="E2" s="7"/>
      <c r="F2" s="35">
        <f>+'Nora Sciplino'!P67</f>
        <v>2331.2376020000024</v>
      </c>
      <c r="G2" s="36">
        <f>+Castellotti!P61</f>
        <v>2390.2080000000014</v>
      </c>
      <c r="H2" s="52">
        <f>+'Castelli Pavesi'!P59</f>
        <v>2215.2412000000018</v>
      </c>
      <c r="I2" s="83">
        <f>+Solidarietà!P77</f>
        <v>2485.3455100000019</v>
      </c>
      <c r="J2" s="35"/>
      <c r="K2" s="128"/>
      <c r="L2" s="37">
        <f>+'200 Miglia CR'!P73</f>
        <v>1E-3</v>
      </c>
      <c r="M2" s="93">
        <f>+'Erba Ghisallo'!S63</f>
        <v>0</v>
      </c>
      <c r="N2" s="53">
        <f>+Ambrosiano!Q49</f>
        <v>0</v>
      </c>
      <c r="P2" s="41" t="s">
        <v>56</v>
      </c>
      <c r="R2" s="42" t="s">
        <v>58</v>
      </c>
      <c r="S2" s="43" t="s">
        <v>37</v>
      </c>
      <c r="U2" s="41" t="s">
        <v>60</v>
      </c>
    </row>
    <row r="3" spans="1:31" s="2" customFormat="1" x14ac:dyDescent="0.25">
      <c r="A3"/>
      <c r="B3" s="105" t="s">
        <v>41</v>
      </c>
      <c r="C3" s="7" t="s">
        <v>34</v>
      </c>
      <c r="D3" s="7" t="s">
        <v>381</v>
      </c>
      <c r="E3" s="7" t="s">
        <v>119</v>
      </c>
      <c r="F3" s="6">
        <f>SUM(F6:F168)</f>
        <v>2331.2376020000029</v>
      </c>
      <c r="G3" s="6">
        <f>SUM(G6:G168)</f>
        <v>2390.2080000000024</v>
      </c>
      <c r="H3" s="61">
        <f>SUM(H6:H168)</f>
        <v>2215.2362000000003</v>
      </c>
      <c r="I3" s="61">
        <f>SUM(I6:I168)</f>
        <v>2485.3455100000024</v>
      </c>
      <c r="J3" s="6">
        <f>SUM(J6:J168)</f>
        <v>0</v>
      </c>
      <c r="K3" s="6"/>
      <c r="L3" s="6">
        <f>SUM(L6:L168)</f>
        <v>0</v>
      </c>
      <c r="M3" s="6">
        <f>SUM(M6:M168)</f>
        <v>0</v>
      </c>
      <c r="N3" s="6">
        <f>SUM(N6:N168)</f>
        <v>0</v>
      </c>
      <c r="P3" s="6"/>
      <c r="S3" s="4"/>
      <c r="U3" s="4"/>
      <c r="W3" s="90"/>
      <c r="Y3" t="s">
        <v>380</v>
      </c>
    </row>
    <row r="4" spans="1:31" x14ac:dyDescent="0.25">
      <c r="F4" s="10">
        <f t="shared" ref="F4" si="0">+F2-F3</f>
        <v>0</v>
      </c>
      <c r="G4" s="10">
        <f>+G2-G3</f>
        <v>0</v>
      </c>
      <c r="H4" s="77">
        <f>+H2-H3</f>
        <v>5.0000000014733814E-3</v>
      </c>
      <c r="I4" s="10">
        <f t="shared" ref="I4:N4" si="1">+I2-I3</f>
        <v>0</v>
      </c>
      <c r="J4" s="10">
        <f>+J2-J3</f>
        <v>0</v>
      </c>
      <c r="K4" s="10"/>
      <c r="L4" s="10">
        <f>+L2-L3</f>
        <v>1E-3</v>
      </c>
      <c r="M4" s="10">
        <f t="shared" si="1"/>
        <v>0</v>
      </c>
      <c r="N4" s="10">
        <f t="shared" si="1"/>
        <v>0</v>
      </c>
      <c r="P4" s="6" t="s">
        <v>7</v>
      </c>
      <c r="AC4" s="2"/>
      <c r="AD4" s="2"/>
    </row>
    <row r="5" spans="1:31" ht="15.75" x14ac:dyDescent="0.25">
      <c r="B5" s="142" t="s">
        <v>483</v>
      </c>
      <c r="F5" s="10"/>
      <c r="G5" s="10"/>
      <c r="H5" s="77"/>
      <c r="I5" s="77"/>
      <c r="J5" s="10"/>
      <c r="K5" s="10"/>
      <c r="L5" s="10"/>
      <c r="M5" s="10"/>
      <c r="N5" s="10"/>
      <c r="W5" s="91"/>
      <c r="Y5" t="s">
        <v>382</v>
      </c>
    </row>
    <row r="6" spans="1:31" s="2" customFormat="1" x14ac:dyDescent="0.25">
      <c r="A6">
        <v>1</v>
      </c>
      <c r="B6" s="8" t="s">
        <v>285</v>
      </c>
      <c r="C6" s="12" t="str">
        <f>IFERROR(VLOOKUP(B6,concorrenti!A:C,3,0)," ")</f>
        <v>A</v>
      </c>
      <c r="D6" s="12">
        <f>VLOOKUP(B6,concorrenti!A:E,5,0)</f>
        <v>0</v>
      </c>
      <c r="E6" s="59" t="str">
        <f>VLOOKUP(B6,concorrenti!A$3:G$312,2,0)</f>
        <v>CASTELLOTTI</v>
      </c>
      <c r="F6" s="129">
        <f>IFERROR(VLOOKUP(B6,'Nora Sciplino'!A$11:P$99,16,0),0)</f>
        <v>124.00200000000001</v>
      </c>
      <c r="G6" s="130">
        <f>IFERROR(VLOOKUP(B6,Castellotti!A$11:P$99,16,0),0)</f>
        <v>127.44</v>
      </c>
      <c r="H6" s="130">
        <f>IFERROR(VLOOKUP(B6,'Castelli Pavesi'!A$12:P$100,16,0),0)</f>
        <v>110.89680000000001</v>
      </c>
      <c r="I6" s="130">
        <f>IFERROR(VLOOKUP(B6,Solidarietà!A$12:P$100,16,0),0)</f>
        <v>105.13800000000001</v>
      </c>
      <c r="J6" s="130">
        <f>IFERROR(VLOOKUP(B6,Maserati!A$13:P$47,16,0),0)</f>
        <v>0</v>
      </c>
      <c r="K6" s="130">
        <v>0</v>
      </c>
      <c r="L6" s="130">
        <f>IFERROR(VLOOKUP(B6,'200 Miglia CR'!A:P,16,0),0)</f>
        <v>0</v>
      </c>
      <c r="M6" s="130">
        <f>IFERROR(VLOOKUP(B6,Ambrosiano!A:Q,16,0),0)</f>
        <v>0</v>
      </c>
      <c r="N6" s="171">
        <f>IFERROR(VLOOKUP(B6,#REF!,16,0),0)</f>
        <v>0</v>
      </c>
      <c r="O6" s="79"/>
      <c r="P6" s="131">
        <f t="shared" ref="P6:P14" si="2">+F6+H6+I6+G6+N6+L6+M6+J6+K6</f>
        <v>467.47680000000003</v>
      </c>
      <c r="Q6"/>
      <c r="R6" s="44">
        <f t="shared" ref="R6:R37" si="3">COUNTIF(F6:N6,"&lt;&gt;0")</f>
        <v>4</v>
      </c>
      <c r="S6" s="132">
        <f>VLOOKUP(R6,Regolamento!J$6:L$14,3,0)</f>
        <v>1.1499999999999999</v>
      </c>
      <c r="T6"/>
      <c r="U6" s="131">
        <f t="shared" ref="U6:U37" si="4">IFERROR(+S6*P6,0)</f>
        <v>537.59831999999994</v>
      </c>
      <c r="W6" s="4"/>
      <c r="X6" s="73"/>
      <c r="AC6"/>
      <c r="AD6" s="15"/>
      <c r="AE6" s="73"/>
    </row>
    <row r="7" spans="1:31" x14ac:dyDescent="0.25">
      <c r="A7">
        <v>2</v>
      </c>
      <c r="B7" t="s">
        <v>439</v>
      </c>
      <c r="C7" s="12" t="str">
        <f>IFERROR(VLOOKUP(B7,concorrenti!A:C,3,0)," ")</f>
        <v>A</v>
      </c>
      <c r="D7" s="12">
        <f>VLOOKUP(B7,concorrenti!A:E,5,0)</f>
        <v>0</v>
      </c>
      <c r="E7" s="59" t="str">
        <f>VLOOKUP(B7,concorrenti!A$3:G$312,2,0)</f>
        <v>PROGETTO MITE</v>
      </c>
      <c r="F7" s="133">
        <f>IFERROR(VLOOKUP(B7,'Nora Sciplino'!A$11:P$99,16,0),0)</f>
        <v>96.446000000000026</v>
      </c>
      <c r="G7" s="134">
        <f>IFERROR(VLOOKUP(B7,Castellotti!A$11:P$99,16,0),0)</f>
        <v>107.61600000000001</v>
      </c>
      <c r="H7" s="134">
        <f>IFERROR(VLOOKUP(B7,'Castelli Pavesi'!A$12:P$100,16,0),0)</f>
        <v>40.572000000000003</v>
      </c>
      <c r="I7" s="134">
        <f>IFERROR(VLOOKUP(B7,Solidarietà!A$12:P$100,16,0),0)</f>
        <v>96.376499999999993</v>
      </c>
      <c r="J7" s="133">
        <f>IFERROR(VLOOKUP(B7,Maserati!A$13:P$47,16,0),0)</f>
        <v>0</v>
      </c>
      <c r="K7" s="134">
        <v>0</v>
      </c>
      <c r="L7" s="133">
        <f>IFERROR(VLOOKUP(B7,'200 Miglia CR'!A:P,16,0),0)</f>
        <v>0</v>
      </c>
      <c r="M7" s="133">
        <f>IFERROR(VLOOKUP(B7,Ambrosiano!A:Q,16,0),0)</f>
        <v>0</v>
      </c>
      <c r="N7" s="133">
        <f>IFERROR(VLOOKUP(B7,#REF!,16,0),0)</f>
        <v>0</v>
      </c>
      <c r="O7" s="137"/>
      <c r="P7" s="135">
        <f t="shared" si="2"/>
        <v>341.01050000000004</v>
      </c>
      <c r="Q7" s="8"/>
      <c r="R7" s="138">
        <f t="shared" si="3"/>
        <v>4</v>
      </c>
      <c r="S7" s="139">
        <f>VLOOKUP(R7,Regolamento!J$6:L$14,3,0)</f>
        <v>1.1499999999999999</v>
      </c>
      <c r="T7" s="8"/>
      <c r="U7" s="140">
        <f t="shared" si="4"/>
        <v>392.16207500000002</v>
      </c>
      <c r="W7" s="98"/>
      <c r="X7" s="73"/>
      <c r="Y7" t="s">
        <v>395</v>
      </c>
      <c r="Z7" t="s">
        <v>433</v>
      </c>
      <c r="AD7" s="15"/>
      <c r="AE7" s="73"/>
    </row>
    <row r="8" spans="1:31" x14ac:dyDescent="0.25">
      <c r="A8">
        <v>3</v>
      </c>
      <c r="B8" s="8" t="s">
        <v>316</v>
      </c>
      <c r="C8" s="12" t="str">
        <f>IFERROR(VLOOKUP(B8,concorrenti!A:C,3,0)," ")</f>
        <v>A</v>
      </c>
      <c r="D8" s="12">
        <f>VLOOKUP(B8,concorrenti!A:E,5,0)</f>
        <v>0</v>
      </c>
      <c r="E8" s="59" t="str">
        <f>VLOOKUP(B8,concorrenti!A$3:G$312,2,0)</f>
        <v xml:space="preserve"> CAVEC</v>
      </c>
      <c r="F8" s="133">
        <f>IFERROR(VLOOKUP(B8,'Nora Sciplino'!A$11:P$99,16,0),0)</f>
        <v>93.690400000000011</v>
      </c>
      <c r="G8" s="134">
        <f>IFERROR(VLOOKUP(B8,Castellotti!A$11:P$99,16,0),0)</f>
        <v>84.960000000000008</v>
      </c>
      <c r="H8" s="134">
        <f>IFERROR(VLOOKUP(B8,'Castelli Pavesi'!A$12:P$100,16,0),0)</f>
        <v>83.848799999999997</v>
      </c>
      <c r="I8" s="134">
        <f>IFERROR(VLOOKUP(B8,Solidarietà!A$12:P$100,16,0),0)</f>
        <v>75.932999999999993</v>
      </c>
      <c r="J8" s="133">
        <f>IFERROR(VLOOKUP(B8,Maserati!A$13:P$47,16,0),0)</f>
        <v>0</v>
      </c>
      <c r="K8" s="134">
        <v>0</v>
      </c>
      <c r="L8" s="133">
        <f>IFERROR(VLOOKUP(B8,'200 Miglia CR'!A:P,16,0),0)</f>
        <v>0</v>
      </c>
      <c r="M8" s="133">
        <f>IFERROR(VLOOKUP(B8,Ambrosiano!A:Q,16,0),0)</f>
        <v>0</v>
      </c>
      <c r="N8" s="133">
        <f>IFERROR(VLOOKUP(B8,#REF!,16,0),0)</f>
        <v>0</v>
      </c>
      <c r="O8" s="79"/>
      <c r="P8" s="135">
        <f t="shared" si="2"/>
        <v>338.43219999999997</v>
      </c>
      <c r="R8" s="45">
        <f t="shared" si="3"/>
        <v>4</v>
      </c>
      <c r="S8" s="136">
        <f>VLOOKUP(R8,Regolamento!J$6:L$14,3,0)</f>
        <v>1.1499999999999999</v>
      </c>
      <c r="U8" s="135">
        <f t="shared" si="4"/>
        <v>389.19702999999993</v>
      </c>
      <c r="AC8" s="8"/>
      <c r="AD8" s="15"/>
      <c r="AE8" s="73"/>
    </row>
    <row r="9" spans="1:31" x14ac:dyDescent="0.25">
      <c r="A9">
        <v>4</v>
      </c>
      <c r="B9" t="s">
        <v>442</v>
      </c>
      <c r="C9" s="12" t="str">
        <f>IFERROR(VLOOKUP(B9,concorrenti!A:C,3,0)," ")</f>
        <v>A</v>
      </c>
      <c r="D9" s="12">
        <f>VLOOKUP(B9,concorrenti!A:E,5,0)</f>
        <v>0</v>
      </c>
      <c r="E9" s="59" t="str">
        <f>VLOOKUP(B9,concorrenti!A$3:G$312,2,0)</f>
        <v>CASTELLOTTI</v>
      </c>
      <c r="F9" s="133">
        <f>IFERROR(VLOOKUP(B9,'Nora Sciplino'!A$11:P$99,16,0),0)</f>
        <v>79.912400000000005</v>
      </c>
      <c r="G9" s="134">
        <f>IFERROR(VLOOKUP(B9,Castellotti!A$11:P$99,16,0),0)</f>
        <v>76.464000000000013</v>
      </c>
      <c r="H9" s="134">
        <f>IFERROR(VLOOKUP(B9,'Castelli Pavesi'!A$12:P$100,16,0),0)</f>
        <v>81.144000000000005</v>
      </c>
      <c r="I9" s="134">
        <f>IFERROR(VLOOKUP(B9,Solidarietà!A$12:P$100,16,0),0)</f>
        <v>70.091999999999985</v>
      </c>
      <c r="J9" s="133">
        <f>IFERROR(VLOOKUP(B9,Maserati!A$13:P$47,16,0),0)</f>
        <v>0</v>
      </c>
      <c r="K9" s="134">
        <v>0</v>
      </c>
      <c r="L9" s="133">
        <f>IFERROR(VLOOKUP(B9,'200 Miglia CR'!A:P,16,0),0)</f>
        <v>0</v>
      </c>
      <c r="M9" s="133">
        <f>IFERROR(VLOOKUP(B9,Ambrosiano!A:Q,16,0),0)</f>
        <v>0</v>
      </c>
      <c r="N9" s="133">
        <f>IFERROR(VLOOKUP(B9,#REF!,16,0),0)</f>
        <v>0</v>
      </c>
      <c r="O9" s="137"/>
      <c r="P9" s="135">
        <f t="shared" si="2"/>
        <v>307.61239999999998</v>
      </c>
      <c r="Q9" s="8"/>
      <c r="R9" s="138">
        <f t="shared" si="3"/>
        <v>4</v>
      </c>
      <c r="S9" s="139">
        <f>VLOOKUP(R9,Regolamento!J$6:L$14,3,0)</f>
        <v>1.1499999999999999</v>
      </c>
      <c r="T9" s="8"/>
      <c r="U9" s="140">
        <f t="shared" si="4"/>
        <v>353.75425999999993</v>
      </c>
      <c r="AD9" s="15"/>
      <c r="AE9" s="73"/>
    </row>
    <row r="10" spans="1:31" x14ac:dyDescent="0.25">
      <c r="A10">
        <v>5</v>
      </c>
      <c r="B10" s="8" t="s">
        <v>20</v>
      </c>
      <c r="C10" s="12" t="str">
        <f>IFERROR(VLOOKUP(B10,concorrenti!A:C,3,0)," ")</f>
        <v>A</v>
      </c>
      <c r="D10" s="12">
        <f>VLOOKUP(B10,concorrenti!A:E,5,0)</f>
        <v>0</v>
      </c>
      <c r="E10" s="59" t="str">
        <f>VLOOKUP(B10,concorrenti!A$3:G$312,2,0)</f>
        <v>CAVEM</v>
      </c>
      <c r="F10" s="133">
        <f>IFERROR(VLOOKUP(B10,'Nora Sciplino'!A$11:P$99,16,0),0)</f>
        <v>104.71280000000002</v>
      </c>
      <c r="G10" s="134">
        <f>IFERROR(VLOOKUP(B10,Castellotti!A$11:P$99,16,0),0)</f>
        <v>36.816000000000003</v>
      </c>
      <c r="H10" s="134">
        <f>IFERROR(VLOOKUP(B10,'Castelli Pavesi'!A$12:P$100,16,0),0)</f>
        <v>75.734400000000008</v>
      </c>
      <c r="I10" s="134">
        <f>IFERROR(VLOOKUP(B10,Solidarietà!A$12:P$100,16,0),0)</f>
        <v>81.773999999999987</v>
      </c>
      <c r="J10" s="133">
        <f>IFERROR(VLOOKUP(B10,Maserati!A$13:P$47,16,0),0)</f>
        <v>0</v>
      </c>
      <c r="K10" s="134">
        <v>0</v>
      </c>
      <c r="L10" s="133">
        <f>IFERROR(VLOOKUP(B10,'200 Miglia CR'!A:P,16,0),0)</f>
        <v>0</v>
      </c>
      <c r="M10" s="133">
        <f>IFERROR(VLOOKUP(B10,Ambrosiano!A:Q,16,0),0)</f>
        <v>0</v>
      </c>
      <c r="N10" s="133">
        <f>IFERROR(VLOOKUP(B10,#REF!,16,0),0)</f>
        <v>0</v>
      </c>
      <c r="O10" s="79"/>
      <c r="P10" s="135">
        <f t="shared" si="2"/>
        <v>299.03719999999998</v>
      </c>
      <c r="Q10" s="2"/>
      <c r="R10" s="45">
        <f t="shared" si="3"/>
        <v>4</v>
      </c>
      <c r="S10" s="136">
        <f>VLOOKUP(R10,Regolamento!J$6:L$14,3,0)</f>
        <v>1.1499999999999999</v>
      </c>
      <c r="T10" s="2"/>
      <c r="U10" s="135">
        <f t="shared" si="4"/>
        <v>343.89277999999996</v>
      </c>
      <c r="AD10" s="15"/>
      <c r="AE10" s="73"/>
    </row>
    <row r="11" spans="1:31" x14ac:dyDescent="0.25">
      <c r="A11">
        <v>6</v>
      </c>
      <c r="B11" t="s">
        <v>537</v>
      </c>
      <c r="C11" s="12" t="str">
        <f>IFERROR(VLOOKUP(B11,concorrenti!A:C,3,0)," ")</f>
        <v>A</v>
      </c>
      <c r="D11" s="12">
        <f>VLOOKUP(B11,concorrenti!A:E,5,0)</f>
        <v>0</v>
      </c>
      <c r="E11" s="59" t="str">
        <f>VLOOKUP(B11,concorrenti!A$3:G$312,2,0)</f>
        <v>RI PORSCHE 356 (BS)</v>
      </c>
      <c r="F11" s="133">
        <f>IFERROR(VLOOKUP(B11,'Nora Sciplino'!A$11:P$99,16,0),0)</f>
        <v>0</v>
      </c>
      <c r="G11" s="134">
        <f>IFERROR(VLOOKUP(B11,Castellotti!A$11:P$99,16,0),0)</f>
        <v>99.12</v>
      </c>
      <c r="H11" s="134">
        <f>IFERROR(VLOOKUP(B11,'Castelli Pavesi'!A$12:P$100,16,0),0)</f>
        <v>102.7824</v>
      </c>
      <c r="I11" s="134">
        <f>IFERROR(VLOOKUP(B11,Solidarietà!A$12:P$100,16,0),0)</f>
        <v>99.296999999999997</v>
      </c>
      <c r="J11" s="133">
        <f>IFERROR(VLOOKUP(B11,Maserati!A$13:P$47,16,0),0)</f>
        <v>0</v>
      </c>
      <c r="K11" s="134">
        <v>0</v>
      </c>
      <c r="L11" s="133">
        <f>IFERROR(VLOOKUP(B11,'200 Miglia CR'!A:P,16,0),0)</f>
        <v>0</v>
      </c>
      <c r="M11" s="133">
        <f>IFERROR(VLOOKUP(B11,Ambrosiano!A:Q,16,0),0)</f>
        <v>0</v>
      </c>
      <c r="N11" s="133">
        <f>IFERROR(VLOOKUP(B11,#REF!,16,0),0)</f>
        <v>0</v>
      </c>
      <c r="O11" s="137"/>
      <c r="P11" s="135">
        <f t="shared" si="2"/>
        <v>301.19939999999997</v>
      </c>
      <c r="Q11" s="8"/>
      <c r="R11" s="138">
        <f t="shared" si="3"/>
        <v>3</v>
      </c>
      <c r="S11" s="136">
        <f>VLOOKUP(R11,Regolamento!J$6:L$14,3,0)</f>
        <v>1.1000000000000001</v>
      </c>
      <c r="T11" s="8"/>
      <c r="U11" s="140">
        <f t="shared" si="4"/>
        <v>331.31934000000001</v>
      </c>
      <c r="AD11" s="15"/>
      <c r="AE11" s="73"/>
    </row>
    <row r="12" spans="1:31" x14ac:dyDescent="0.25">
      <c r="A12">
        <v>7</v>
      </c>
      <c r="B12" s="8" t="s">
        <v>151</v>
      </c>
      <c r="C12" s="12" t="str">
        <f>IFERROR(VLOOKUP(B12,concorrenti!A:C,3,0)," ")</f>
        <v>A</v>
      </c>
      <c r="D12" s="12">
        <f>VLOOKUP(B12,concorrenti!A:E,5,0)</f>
        <v>0</v>
      </c>
      <c r="E12" s="59" t="str">
        <f>VLOOKUP(B12,concorrenti!A$3:G$312,2,0)</f>
        <v>OROBICO</v>
      </c>
      <c r="F12" s="133">
        <f>IFERROR(VLOOKUP(B12,'Nora Sciplino'!A$11:P$99,16,0),0)</f>
        <v>99.201600000000013</v>
      </c>
      <c r="G12" s="134">
        <f>IFERROR(VLOOKUP(B12,Castellotti!A$11:P$99,16,0),0)</f>
        <v>0</v>
      </c>
      <c r="H12" s="134">
        <f>IFERROR(VLOOKUP(B12,'Castelli Pavesi'!A$12:P$100,16,0),0)</f>
        <v>97.372799999999998</v>
      </c>
      <c r="I12" s="134">
        <f>IFERROR(VLOOKUP(B12,Solidarietà!A$12:P$100,16,0),0)</f>
        <v>90.535499999999999</v>
      </c>
      <c r="J12" s="133">
        <f>IFERROR(VLOOKUP(B12,Maserati!A$13:P$47,16,0),0)</f>
        <v>0</v>
      </c>
      <c r="K12" s="134">
        <v>0</v>
      </c>
      <c r="L12" s="133">
        <f>IFERROR(VLOOKUP(B12,'200 Miglia CR'!A:P,16,0),0)</f>
        <v>0</v>
      </c>
      <c r="M12" s="133">
        <f>IFERROR(VLOOKUP(B12,Ambrosiano!A:Q,16,0),0)</f>
        <v>0</v>
      </c>
      <c r="N12" s="133">
        <f>IFERROR(VLOOKUP(B12,#REF!,16,0),0)</f>
        <v>0</v>
      </c>
      <c r="O12" s="137"/>
      <c r="P12" s="135">
        <f t="shared" si="2"/>
        <v>287.10990000000004</v>
      </c>
      <c r="Q12" s="8"/>
      <c r="R12" s="138">
        <f t="shared" si="3"/>
        <v>3</v>
      </c>
      <c r="S12" s="139">
        <f>VLOOKUP(R12,Regolamento!J$6:L$14,3,0)</f>
        <v>1.1000000000000001</v>
      </c>
      <c r="T12" s="8"/>
      <c r="U12" s="140">
        <f t="shared" si="4"/>
        <v>315.82089000000008</v>
      </c>
      <c r="X12" s="73"/>
      <c r="AC12" s="8"/>
      <c r="AD12" s="15"/>
      <c r="AE12" s="73"/>
    </row>
    <row r="13" spans="1:31" x14ac:dyDescent="0.25">
      <c r="A13">
        <v>8</v>
      </c>
      <c r="B13" t="s">
        <v>448</v>
      </c>
      <c r="C13" s="12" t="str">
        <f>IFERROR(VLOOKUP(B13,concorrenti!A:C,3,0)," ")</f>
        <v>A</v>
      </c>
      <c r="D13" s="12">
        <f>VLOOKUP(B13,concorrenti!A:E,5,0)</f>
        <v>0</v>
      </c>
      <c r="E13" s="59" t="str">
        <f>VLOOKUP(B13,concorrenti!A$3:G$312,2,0)</f>
        <v>VCC CARDUCCI</v>
      </c>
      <c r="F13" s="133">
        <f>IFERROR(VLOOKUP(B13,'Nora Sciplino'!A$11:P$99,16,0),0)</f>
        <v>44.089600000000004</v>
      </c>
      <c r="G13" s="134">
        <f>IFERROR(VLOOKUP(B13,Castellotti!A$11:P$99,16,0),0)</f>
        <v>101.952</v>
      </c>
      <c r="H13" s="134">
        <f>IFERROR(VLOOKUP(B13,'Castelli Pavesi'!A$12:P$100,16,0),0)</f>
        <v>121.71600000000001</v>
      </c>
      <c r="I13" s="134">
        <f>IFERROR(VLOOKUP(B13,Solidarietà!A$12:P$100,16,0),0)</f>
        <v>1.4602499999999998</v>
      </c>
      <c r="J13" s="133">
        <f>IFERROR(VLOOKUP(B13,Maserati!A$13:P$47,16,0),0)</f>
        <v>0</v>
      </c>
      <c r="K13" s="134">
        <v>0</v>
      </c>
      <c r="L13" s="133">
        <f>IFERROR(VLOOKUP(B13,'200 Miglia CR'!A:P,16,0),0)</f>
        <v>0</v>
      </c>
      <c r="M13" s="133">
        <f>IFERROR(VLOOKUP(B13,Ambrosiano!A:Q,16,0),0)</f>
        <v>0</v>
      </c>
      <c r="N13" s="133">
        <f>IFERROR(VLOOKUP(B13,#REF!,16,0),0)</f>
        <v>0</v>
      </c>
      <c r="O13" s="137"/>
      <c r="P13" s="135">
        <f t="shared" si="2"/>
        <v>269.21785</v>
      </c>
      <c r="Q13" s="8"/>
      <c r="R13" s="138">
        <f t="shared" si="3"/>
        <v>4</v>
      </c>
      <c r="S13" s="139">
        <f>VLOOKUP(R13,Regolamento!J$6:L$14,3,0)</f>
        <v>1.1499999999999999</v>
      </c>
      <c r="T13" s="8"/>
      <c r="U13" s="140">
        <f t="shared" si="4"/>
        <v>309.6005275</v>
      </c>
      <c r="X13" s="73"/>
      <c r="AD13" s="15"/>
      <c r="AE13" s="73"/>
    </row>
    <row r="14" spans="1:31" x14ac:dyDescent="0.25">
      <c r="A14">
        <v>9</v>
      </c>
      <c r="B14" s="8" t="s">
        <v>17</v>
      </c>
      <c r="C14" s="12" t="str">
        <f>IFERROR(VLOOKUP(B14,concorrenti!A:C,3,0)," ")</f>
        <v>A</v>
      </c>
      <c r="D14" s="12">
        <f>VLOOKUP(B14,concorrenti!A:E,5,0)</f>
        <v>0</v>
      </c>
      <c r="E14" s="59" t="str">
        <f>VLOOKUP(B14,concorrenti!A$3:G$312,2,0)</f>
        <v>VAMS</v>
      </c>
      <c r="F14" s="133">
        <f>IFERROR(VLOOKUP(B14,'Nora Sciplino'!A$11:P$99,16,0),0)</f>
        <v>60.623200000000011</v>
      </c>
      <c r="G14" s="134">
        <f>IFERROR(VLOOKUP(B14,Castellotti!A$11:P$99,16,0),0)</f>
        <v>73.632000000000005</v>
      </c>
      <c r="H14" s="134">
        <f>IFERROR(VLOOKUP(B14,'Castelli Pavesi'!A$12:P$100,16,0),0)</f>
        <v>73.029600000000002</v>
      </c>
      <c r="I14" s="134">
        <f>IFERROR(VLOOKUP(B14,Solidarietà!A$12:P$100,16,0),0)</f>
        <v>61.330500000000001</v>
      </c>
      <c r="J14" s="133">
        <f>IFERROR(VLOOKUP(B14,Maserati!A$13:P$47,16,0),0)</f>
        <v>0</v>
      </c>
      <c r="K14" s="134">
        <v>0</v>
      </c>
      <c r="L14" s="133">
        <f>IFERROR(VLOOKUP(B14,'200 Miglia CR'!A:P,16,0),0)</f>
        <v>0</v>
      </c>
      <c r="M14" s="133">
        <f>IFERROR(VLOOKUP(B14,Ambrosiano!A:Q,16,0),0)</f>
        <v>0</v>
      </c>
      <c r="N14" s="133">
        <f>IFERROR(VLOOKUP(B14,#REF!,16,0),0)</f>
        <v>0</v>
      </c>
      <c r="P14" s="135">
        <f t="shared" si="2"/>
        <v>268.61530000000005</v>
      </c>
      <c r="R14" s="45">
        <f t="shared" si="3"/>
        <v>4</v>
      </c>
      <c r="S14" s="136">
        <f>VLOOKUP(R14,Regolamento!J$6:L$14,3,0)</f>
        <v>1.1499999999999999</v>
      </c>
      <c r="U14" s="135">
        <f t="shared" si="4"/>
        <v>308.90759500000001</v>
      </c>
      <c r="AD14" s="15"/>
      <c r="AE14" s="73"/>
    </row>
    <row r="15" spans="1:31" x14ac:dyDescent="0.25">
      <c r="A15">
        <v>10</v>
      </c>
      <c r="B15" s="8" t="s">
        <v>124</v>
      </c>
      <c r="C15" s="12" t="str">
        <f>IFERROR(VLOOKUP(B15,concorrenti!A:C,3,0)," ")</f>
        <v>A</v>
      </c>
      <c r="D15" s="12" t="str">
        <f>VLOOKUP(B15,concorrenti!A:E,5,0)</f>
        <v>X</v>
      </c>
      <c r="E15" s="59" t="str">
        <f>VLOOKUP(B15,concorrenti!A$3:G$312,2,0)</f>
        <v>CASTELLOTTI</v>
      </c>
      <c r="F15" s="165">
        <f>IFERROR(VLOOKUP(B15,'Nora Sciplino'!A$11:P$99,16,0),0)</f>
        <v>137.78</v>
      </c>
      <c r="G15" s="165">
        <f>IFERROR(VLOOKUP(B15,Castellotti!A$11:P$99,16,0),0)</f>
        <v>141.6</v>
      </c>
      <c r="H15" s="134">
        <f>IFERROR(VLOOKUP(B15,'Castelli Pavesi'!A$12:P$100,16,0),0)</f>
        <v>0</v>
      </c>
      <c r="I15" s="134">
        <f>IFERROR(VLOOKUP(B15,Solidarietà!A$12:P$100,16,0),0)</f>
        <v>0</v>
      </c>
      <c r="J15" s="133">
        <f>IFERROR(VLOOKUP(B15,Maserati!A$13:P$47,16,0),0)</f>
        <v>0</v>
      </c>
      <c r="K15" s="133">
        <v>0</v>
      </c>
      <c r="L15" s="134">
        <f>IFERROR(VLOOKUP(B15,'200 Miglia CR'!A:P,16,0),0)</f>
        <v>0</v>
      </c>
      <c r="M15" s="134">
        <f>IFERROR(VLOOKUP(B15,Ambrosiano!A:Q,16,0),0)</f>
        <v>0</v>
      </c>
      <c r="N15" s="133">
        <f>IFERROR(VLOOKUP(B15,#REF!,16,0),0)</f>
        <v>0</v>
      </c>
      <c r="O15" s="79"/>
      <c r="P15" s="135">
        <f>+F15+H15+I15+G15+N15+M15+J15+L15+K15</f>
        <v>279.38</v>
      </c>
      <c r="R15" s="45">
        <f t="shared" si="3"/>
        <v>2</v>
      </c>
      <c r="S15" s="136">
        <f>VLOOKUP(R15,Regolamento!J$6:L$14,3,0)</f>
        <v>1.05</v>
      </c>
      <c r="U15" s="135">
        <f t="shared" si="4"/>
        <v>293.34899999999999</v>
      </c>
      <c r="AD15" s="15"/>
      <c r="AE15" s="73"/>
    </row>
    <row r="16" spans="1:31" x14ac:dyDescent="0.25">
      <c r="A16">
        <v>11</v>
      </c>
      <c r="B16" s="9" t="s">
        <v>15</v>
      </c>
      <c r="C16" s="12" t="str">
        <f>IFERROR(VLOOKUP(B16,concorrenti!A:C,3,0)," ")</f>
        <v>A</v>
      </c>
      <c r="D16" s="12">
        <f>VLOOKUP(B16,concorrenti!A:E,5,0)</f>
        <v>0</v>
      </c>
      <c r="E16" s="59" t="str">
        <f>VLOOKUP(B16,concorrenti!A$3:G$312,2,0)</f>
        <v>OROBICO</v>
      </c>
      <c r="F16" s="133">
        <f>IFERROR(VLOOKUP(B16,'Nora Sciplino'!A$11:P$99,16,0),0)</f>
        <v>0</v>
      </c>
      <c r="G16" s="134">
        <f>IFERROR(VLOOKUP(B16,Castellotti!A$11:P$99,16,0),0)</f>
        <v>0</v>
      </c>
      <c r="H16" s="134">
        <f>IFERROR(VLOOKUP(B16,'Castelli Pavesi'!A$12:P$100,16,0),0)</f>
        <v>135.24</v>
      </c>
      <c r="I16" s="134">
        <f>IFERROR(VLOOKUP(B16,Solidarietà!A$12:P$100,16,0),0)</f>
        <v>119.74049999999998</v>
      </c>
      <c r="J16" s="133">
        <f>IFERROR(VLOOKUP(B16,Maserati!A$13:P$47,16,0),0)</f>
        <v>0</v>
      </c>
      <c r="K16" s="134">
        <v>0</v>
      </c>
      <c r="L16" s="133">
        <f>IFERROR(VLOOKUP(B16,'200 Miglia CR'!A:P,16,0),0)</f>
        <v>0</v>
      </c>
      <c r="M16" s="133">
        <f>IFERROR(VLOOKUP(B16,Ambrosiano!A:Q,16,0),0)</f>
        <v>0</v>
      </c>
      <c r="N16" s="133">
        <f>IFERROR(VLOOKUP(B16,#REF!,16,0),0)</f>
        <v>0</v>
      </c>
      <c r="O16" s="79"/>
      <c r="P16" s="135">
        <f t="shared" ref="P16:P47" si="5">+F16+H16+I16+G16+N16+L16+M16+J16+K16</f>
        <v>254.98050000000001</v>
      </c>
      <c r="R16" s="45">
        <f t="shared" si="3"/>
        <v>2</v>
      </c>
      <c r="S16" s="136">
        <f>VLOOKUP(R16,Regolamento!J$6:L$14,3,0)</f>
        <v>1.05</v>
      </c>
      <c r="U16" s="140">
        <f t="shared" si="4"/>
        <v>267.72952500000002</v>
      </c>
      <c r="AD16" s="15"/>
      <c r="AE16" s="73"/>
    </row>
    <row r="17" spans="1:31" x14ac:dyDescent="0.25">
      <c r="A17">
        <v>12</v>
      </c>
      <c r="B17" s="71" t="s">
        <v>387</v>
      </c>
      <c r="C17" s="12" t="str">
        <f>IFERROR(VLOOKUP(B17,concorrenti!A:C,3,0)," ")</f>
        <v>A</v>
      </c>
      <c r="D17" s="12">
        <f>VLOOKUP(B17,concorrenti!A:E,5,0)</f>
        <v>0</v>
      </c>
      <c r="E17" s="59" t="str">
        <f>VLOOKUP(B17,concorrenti!A$3:G$312,2,0)</f>
        <v>CAVEM</v>
      </c>
      <c r="F17" s="133">
        <f>IFERROR(VLOOKUP(B17,'Nora Sciplino'!A$11:P$99,16,0),0)</f>
        <v>77.156800000000018</v>
      </c>
      <c r="G17" s="134">
        <f>IFERROR(VLOOKUP(B17,Castellotti!A$11:P$99,16,0),0)</f>
        <v>96.288000000000011</v>
      </c>
      <c r="H17" s="134">
        <f>IFERROR(VLOOKUP(B17,'Castelli Pavesi'!A$12:P$100,16,0),0)</f>
        <v>0</v>
      </c>
      <c r="I17" s="134">
        <f>IFERROR(VLOOKUP(B17,Solidarietà!A$12:P$100,16,0),0)</f>
        <v>73.012500000000003</v>
      </c>
      <c r="J17" s="133">
        <f>IFERROR(VLOOKUP(B17,Maserati!A$13:P$47,16,0),0)</f>
        <v>0</v>
      </c>
      <c r="K17" s="134">
        <v>0</v>
      </c>
      <c r="L17" s="133">
        <f>IFERROR(VLOOKUP(B17,'200 Miglia CR'!A:P,16,0),0)</f>
        <v>0</v>
      </c>
      <c r="M17" s="133">
        <f>IFERROR(VLOOKUP(B17,Ambrosiano!A:Q,16,0),0)</f>
        <v>0</v>
      </c>
      <c r="N17" s="133">
        <f>IFERROR(VLOOKUP(B17,#REF!,16,0),0)</f>
        <v>0</v>
      </c>
      <c r="O17" s="137"/>
      <c r="P17" s="135">
        <f t="shared" si="5"/>
        <v>246.45730000000003</v>
      </c>
      <c r="Q17" s="8"/>
      <c r="R17" s="138">
        <f t="shared" si="3"/>
        <v>3</v>
      </c>
      <c r="S17" s="139">
        <f>VLOOKUP(R17,Regolamento!J$6:L$14,3,0)</f>
        <v>1.1000000000000001</v>
      </c>
      <c r="T17" s="8"/>
      <c r="U17" s="140">
        <f t="shared" si="4"/>
        <v>271.10303000000005</v>
      </c>
      <c r="X17" s="73"/>
      <c r="AD17" s="15"/>
      <c r="AE17" s="73"/>
    </row>
    <row r="18" spans="1:31" x14ac:dyDescent="0.25">
      <c r="A18">
        <v>13</v>
      </c>
      <c r="B18" s="8" t="s">
        <v>73</v>
      </c>
      <c r="C18" s="12" t="str">
        <f>IFERROR(VLOOKUP(B18,concorrenti!A:C,3,0)," ")</f>
        <v>A</v>
      </c>
      <c r="D18" s="12">
        <f>VLOOKUP(B18,concorrenti!A:E,5,0)</f>
        <v>0</v>
      </c>
      <c r="E18" s="59" t="str">
        <f>VLOOKUP(B18,concorrenti!A$3:G$312,2,0)</f>
        <v>CASTELLOTTI</v>
      </c>
      <c r="F18" s="133">
        <f>IFERROR(VLOOKUP(B18,'Nora Sciplino'!A$11:P$99,16,0),0)</f>
        <v>90.93480000000001</v>
      </c>
      <c r="G18" s="134">
        <f>IFERROR(VLOOKUP(B18,Castellotti!A$11:P$99,16,0),0)</f>
        <v>87.792000000000002</v>
      </c>
      <c r="H18" s="134">
        <f>IFERROR(VLOOKUP(B18,'Castelli Pavesi'!A$12:P$100,16,0),0)</f>
        <v>0</v>
      </c>
      <c r="I18" s="134">
        <f>IFERROR(VLOOKUP(B18,Solidarietà!A$12:P$100,16,0),0)</f>
        <v>67.171499999999995</v>
      </c>
      <c r="J18" s="133">
        <f>IFERROR(VLOOKUP(B18,Maserati!A$13:P$47,16,0),0)</f>
        <v>0</v>
      </c>
      <c r="K18" s="134">
        <v>0</v>
      </c>
      <c r="L18" s="133">
        <f>IFERROR(VLOOKUP(B18,'200 Miglia CR'!A:P,16,0),0)</f>
        <v>0</v>
      </c>
      <c r="M18" s="133">
        <f>IFERROR(VLOOKUP(B18,Ambrosiano!A:Q,16,0),0)</f>
        <v>0</v>
      </c>
      <c r="N18" s="133">
        <f>IFERROR(VLOOKUP(B18,#REF!,16,0),0)</f>
        <v>0</v>
      </c>
      <c r="O18" s="79"/>
      <c r="P18" s="135">
        <f t="shared" si="5"/>
        <v>245.89830000000001</v>
      </c>
      <c r="R18" s="45">
        <f t="shared" si="3"/>
        <v>3</v>
      </c>
      <c r="S18" s="136">
        <f>VLOOKUP(R18,Regolamento!J$6:L$14,3,0)</f>
        <v>1.1000000000000001</v>
      </c>
      <c r="U18" s="135">
        <f t="shared" si="4"/>
        <v>270.48813000000001</v>
      </c>
      <c r="AD18" s="15"/>
      <c r="AE18" s="73"/>
    </row>
    <row r="19" spans="1:31" x14ac:dyDescent="0.25">
      <c r="A19">
        <v>14</v>
      </c>
      <c r="B19" s="8" t="s">
        <v>219</v>
      </c>
      <c r="C19" s="12" t="str">
        <f>IFERROR(VLOOKUP(B19,concorrenti!A:C,3,0)," ")</f>
        <v>A</v>
      </c>
      <c r="D19" s="12">
        <f>VLOOKUP(B19,concorrenti!A:E,5,0)</f>
        <v>0</v>
      </c>
      <c r="E19" s="59" t="str">
        <f>VLOOKUP(B19,concorrenti!A$3:G$312,2,0)</f>
        <v>GAMS</v>
      </c>
      <c r="F19" s="133">
        <f>IFERROR(VLOOKUP(B19,'Nora Sciplino'!A$11:P$99,16,0),0)</f>
        <v>0</v>
      </c>
      <c r="G19" s="134">
        <f>IFERROR(VLOOKUP(B19,Castellotti!A$11:P$99,16,0),0)</f>
        <v>0</v>
      </c>
      <c r="H19" s="134">
        <f>IFERROR(VLOOKUP(B19,'Castelli Pavesi'!A$12:P$100,16,0),0)</f>
        <v>94.668000000000006</v>
      </c>
      <c r="I19" s="134">
        <f>IFERROR(VLOOKUP(B19,Solidarietà!A$12:P$100,16,0),0)</f>
        <v>131.42250000000001</v>
      </c>
      <c r="J19" s="133">
        <f>IFERROR(VLOOKUP(B19,Maserati!A$13:P$47,16,0),0)</f>
        <v>0</v>
      </c>
      <c r="K19" s="134">
        <v>0</v>
      </c>
      <c r="L19" s="133">
        <f>IFERROR(VLOOKUP(B19,'200 Miglia CR'!A:P,16,0),0)</f>
        <v>0</v>
      </c>
      <c r="M19" s="133">
        <f>IFERROR(VLOOKUP(B19,Ambrosiano!A:Q,16,0),0)</f>
        <v>0</v>
      </c>
      <c r="N19" s="133">
        <f>IFERROR(VLOOKUP(B19,#REF!,16,0),0)</f>
        <v>0</v>
      </c>
      <c r="O19" s="137"/>
      <c r="P19" s="135">
        <f t="shared" si="5"/>
        <v>226.09050000000002</v>
      </c>
      <c r="Q19" s="8"/>
      <c r="R19" s="138">
        <f t="shared" si="3"/>
        <v>2</v>
      </c>
      <c r="S19" s="139">
        <f>VLOOKUP(R19,Regolamento!J$6:L$14,3,0)</f>
        <v>1.05</v>
      </c>
      <c r="T19" s="8"/>
      <c r="U19" s="140">
        <f t="shared" si="4"/>
        <v>237.39502500000003</v>
      </c>
      <c r="X19" s="73"/>
      <c r="AD19" s="15"/>
      <c r="AE19" s="73"/>
    </row>
    <row r="20" spans="1:31" x14ac:dyDescent="0.25">
      <c r="A20">
        <v>15</v>
      </c>
      <c r="B20" s="8" t="s">
        <v>307</v>
      </c>
      <c r="C20" s="12" t="str">
        <f>IFERROR(VLOOKUP(B20,concorrenti!A:C,3,0)," ")</f>
        <v>C</v>
      </c>
      <c r="D20" s="12">
        <f>VLOOKUP(B20,concorrenti!A:E,5,0)</f>
        <v>0</v>
      </c>
      <c r="E20" s="59" t="str">
        <f>VLOOKUP(B20,concorrenti!A$3:G$312,2,0)</f>
        <v xml:space="preserve"> CAVEC</v>
      </c>
      <c r="F20" s="133">
        <f>IFERROR(VLOOKUP(B20,'Nora Sciplino'!A$11:P$99,16,0),0)</f>
        <v>0</v>
      </c>
      <c r="G20" s="134">
        <f>IFERROR(VLOOKUP(B20,Castellotti!A$11:P$99,16,0),0)</f>
        <v>65.13600000000001</v>
      </c>
      <c r="H20" s="134">
        <f>IFERROR(VLOOKUP(B20,'Castelli Pavesi'!A$12:P$100,16,0),0)</f>
        <v>67.62</v>
      </c>
      <c r="I20" s="134">
        <f>IFERROR(VLOOKUP(B20,Solidarietà!A$12:P$100,16,0),0)</f>
        <v>78.853499999999997</v>
      </c>
      <c r="J20" s="133">
        <f>IFERROR(VLOOKUP(B20,Maserati!A$13:P$47,16,0),0)</f>
        <v>0</v>
      </c>
      <c r="K20" s="134">
        <v>0</v>
      </c>
      <c r="L20" s="133">
        <f>IFERROR(VLOOKUP(B20,'200 Miglia CR'!A:P,16,0),0)</f>
        <v>0</v>
      </c>
      <c r="M20" s="133">
        <f>IFERROR(VLOOKUP(B20,Ambrosiano!A:Q,16,0),0)</f>
        <v>0</v>
      </c>
      <c r="N20" s="133">
        <f>IFERROR(VLOOKUP(B20,#REF!,16,0),0)</f>
        <v>0</v>
      </c>
      <c r="O20" s="137"/>
      <c r="P20" s="135">
        <f t="shared" si="5"/>
        <v>211.60950000000003</v>
      </c>
      <c r="Q20" s="8"/>
      <c r="R20" s="138">
        <f t="shared" si="3"/>
        <v>3</v>
      </c>
      <c r="S20" s="139">
        <f>VLOOKUP(R20,Regolamento!J$6:L$14,3,0)</f>
        <v>1.1000000000000001</v>
      </c>
      <c r="T20" s="8"/>
      <c r="U20" s="140">
        <f t="shared" si="4"/>
        <v>232.77045000000004</v>
      </c>
      <c r="AD20" s="15"/>
      <c r="AE20" s="73"/>
    </row>
    <row r="21" spans="1:31" x14ac:dyDescent="0.25">
      <c r="A21">
        <v>16</v>
      </c>
      <c r="B21" s="71" t="s">
        <v>397</v>
      </c>
      <c r="C21" s="12" t="str">
        <f>IFERROR(VLOOKUP(B21,concorrenti!A:C,3,0)," ")</f>
        <v>A</v>
      </c>
      <c r="D21" s="12">
        <f>VLOOKUP(B21,concorrenti!A:E,5,0)</f>
        <v>0</v>
      </c>
      <c r="E21" s="59" t="str">
        <f>VLOOKUP(B21,concorrenti!A$3:G$312,2,0)</f>
        <v>OLD WHEELS</v>
      </c>
      <c r="F21" s="133">
        <f>IFERROR(VLOOKUP(B21,'Nora Sciplino'!A$11:P$99,16,0),0)</f>
        <v>0</v>
      </c>
      <c r="G21" s="166">
        <f>IFERROR(VLOOKUP(B21,Castellotti!A$11:P$99,16,0),0)</f>
        <v>90.624000000000009</v>
      </c>
      <c r="H21" s="134">
        <f>IFERROR(VLOOKUP(B21,'Castelli Pavesi'!A$12:P$100,16,0),0)</f>
        <v>54.095999999999997</v>
      </c>
      <c r="I21" s="134">
        <f>IFERROR(VLOOKUP(B21,Solidarietà!A$12:P$100,16,0),0)</f>
        <v>52.569000000000003</v>
      </c>
      <c r="J21" s="133">
        <f>IFERROR(VLOOKUP(B21,Maserati!A$13:P$47,16,0),0)</f>
        <v>0</v>
      </c>
      <c r="K21" s="134">
        <v>0</v>
      </c>
      <c r="L21" s="133">
        <f>IFERROR(VLOOKUP(B21,'200 Miglia CR'!A:P,16,0),0)</f>
        <v>0</v>
      </c>
      <c r="M21" s="133">
        <f>IFERROR(VLOOKUP(B21,Ambrosiano!A:Q,16,0),0)</f>
        <v>0</v>
      </c>
      <c r="N21" s="133">
        <f>IFERROR(VLOOKUP(B21,#REF!,16,0),0)</f>
        <v>0</v>
      </c>
      <c r="O21" s="137"/>
      <c r="P21" s="135">
        <f t="shared" si="5"/>
        <v>197.28899999999999</v>
      </c>
      <c r="Q21" s="8"/>
      <c r="R21" s="138">
        <f t="shared" si="3"/>
        <v>3</v>
      </c>
      <c r="S21" s="136">
        <f>VLOOKUP(R21,Regolamento!J$6:L$14,3,0)</f>
        <v>1.1000000000000001</v>
      </c>
      <c r="T21" s="8"/>
      <c r="U21" s="140">
        <f t="shared" si="4"/>
        <v>217.0179</v>
      </c>
      <c r="W21"/>
      <c r="AD21" s="15"/>
      <c r="AE21" s="73"/>
    </row>
    <row r="22" spans="1:31" x14ac:dyDescent="0.25">
      <c r="A22">
        <v>17</v>
      </c>
      <c r="B22" s="8" t="s">
        <v>12</v>
      </c>
      <c r="C22" s="12" t="str">
        <f>IFERROR(VLOOKUP(B22,concorrenti!A:C,3,0)," ")</f>
        <v>A</v>
      </c>
      <c r="D22" s="12">
        <f>VLOOKUP(B22,concorrenti!A:E,5,0)</f>
        <v>0</v>
      </c>
      <c r="E22" s="59" t="str">
        <f>VLOOKUP(B22,concorrenti!A$3:G$312,2,0)</f>
        <v>VAMS</v>
      </c>
      <c r="F22" s="133">
        <f>IFERROR(VLOOKUP(B22,'Nora Sciplino'!A$11:P$99,16,0),0)</f>
        <v>63.37880000000002</v>
      </c>
      <c r="G22" s="134">
        <f>IFERROR(VLOOKUP(B22,Castellotti!A$11:P$99,16,0),0)</f>
        <v>79.296000000000006</v>
      </c>
      <c r="H22" s="134">
        <f>IFERROR(VLOOKUP(B22,'Castelli Pavesi'!A$12:P$100,16,0),0)</f>
        <v>0</v>
      </c>
      <c r="I22" s="134">
        <f>IFERROR(VLOOKUP(B22,Solidarietà!A$12:P$100,16,0),0)</f>
        <v>58.410000000000004</v>
      </c>
      <c r="J22" s="133">
        <f>IFERROR(VLOOKUP(B22,Maserati!A$13:P$47,16,0),0)</f>
        <v>0</v>
      </c>
      <c r="K22" s="134">
        <v>0</v>
      </c>
      <c r="L22" s="133">
        <f>IFERROR(VLOOKUP(B22,'200 Miglia CR'!A:P,16,0),0)</f>
        <v>0</v>
      </c>
      <c r="M22" s="133">
        <f>IFERROR(VLOOKUP(B22,Ambrosiano!A:Q,16,0),0)</f>
        <v>0</v>
      </c>
      <c r="N22" s="133">
        <f>IFERROR(VLOOKUP(B22,#REF!,16,0),0)</f>
        <v>0</v>
      </c>
      <c r="O22" s="79"/>
      <c r="P22" s="135">
        <f t="shared" si="5"/>
        <v>201.08480000000003</v>
      </c>
      <c r="R22" s="45">
        <f t="shared" si="3"/>
        <v>3</v>
      </c>
      <c r="S22" s="136">
        <f>VLOOKUP(R22,Regolamento!J$6:L$14,3,0)</f>
        <v>1.1000000000000001</v>
      </c>
      <c r="U22" s="135">
        <f t="shared" si="4"/>
        <v>221.19328000000004</v>
      </c>
      <c r="X22" s="73"/>
      <c r="AD22" s="15"/>
      <c r="AE22" s="73"/>
    </row>
    <row r="23" spans="1:31" x14ac:dyDescent="0.25">
      <c r="A23">
        <v>18</v>
      </c>
      <c r="B23" s="8" t="s">
        <v>282</v>
      </c>
      <c r="C23" s="12" t="str">
        <f>IFERROR(VLOOKUP(B23,concorrenti!A:C,3,0)," ")</f>
        <v>A</v>
      </c>
      <c r="D23" s="12">
        <f>VLOOKUP(B23,concorrenti!A:E,5,0)</f>
        <v>0</v>
      </c>
      <c r="E23" s="59" t="str">
        <f>VLOOKUP(B23,concorrenti!A$3:G$312,2,0)</f>
        <v>CASTELLOTTI</v>
      </c>
      <c r="F23" s="133">
        <f>IFERROR(VLOOKUP(B23,'Nora Sciplino'!A$11:P$99,16,0),0)</f>
        <v>0</v>
      </c>
      <c r="G23" s="134">
        <f>IFERROR(VLOOKUP(B23,Castellotti!A$11:P$99,16,0),0)</f>
        <v>0</v>
      </c>
      <c r="H23" s="134">
        <f>IFERROR(VLOOKUP(B23,'Castelli Pavesi'!A$12:P$100,16,0),0)</f>
        <v>89.258399999999995</v>
      </c>
      <c r="I23" s="134">
        <f>IFERROR(VLOOKUP(B23,Solidarietà!A$12:P$100,16,0),0)</f>
        <v>93.455999999999989</v>
      </c>
      <c r="J23" s="133">
        <f>IFERROR(VLOOKUP(B23,Maserati!A$13:P$47,16,0),0)</f>
        <v>0</v>
      </c>
      <c r="K23" s="134">
        <v>0</v>
      </c>
      <c r="L23" s="133">
        <f>IFERROR(VLOOKUP(B23,'200 Miglia CR'!A:P,16,0),0)</f>
        <v>0</v>
      </c>
      <c r="M23" s="133">
        <f>IFERROR(VLOOKUP(B23,Ambrosiano!A:Q,16,0),0)</f>
        <v>0</v>
      </c>
      <c r="N23" s="133">
        <f>IFERROR(VLOOKUP(B23,#REF!,16,0),0)</f>
        <v>0</v>
      </c>
      <c r="O23" s="79"/>
      <c r="P23" s="135">
        <f t="shared" si="5"/>
        <v>182.71439999999998</v>
      </c>
      <c r="R23" s="45">
        <f t="shared" si="3"/>
        <v>2</v>
      </c>
      <c r="S23" s="136">
        <f>VLOOKUP(R23,Regolamento!J$6:L$14,3,0)</f>
        <v>1.05</v>
      </c>
      <c r="U23" s="140">
        <f t="shared" si="4"/>
        <v>191.85012</v>
      </c>
      <c r="X23" s="73"/>
      <c r="AD23" s="15"/>
      <c r="AE23" s="73"/>
    </row>
    <row r="24" spans="1:31" x14ac:dyDescent="0.25">
      <c r="A24">
        <v>19</v>
      </c>
      <c r="B24" s="8" t="s">
        <v>302</v>
      </c>
      <c r="C24" s="12" t="str">
        <f>IFERROR(VLOOKUP(B24,concorrenti!A:C,3,0)," ")</f>
        <v>A</v>
      </c>
      <c r="D24" s="12">
        <f>VLOOKUP(B24,concorrenti!A:E,5,0)</f>
        <v>0</v>
      </c>
      <c r="E24" s="59" t="str">
        <f>VLOOKUP(B24,concorrenti!A$3:G$312,2,0)</f>
        <v xml:space="preserve"> VCC CARDUCCI</v>
      </c>
      <c r="F24" s="133">
        <f>IFERROR(VLOOKUP(B24,'Nora Sciplino'!A$11:P$99,16,0),0)</f>
        <v>30.311600000000006</v>
      </c>
      <c r="G24" s="134">
        <f>IFERROR(VLOOKUP(B24,Castellotti!A$11:P$99,16,0),0)</f>
        <v>25.488</v>
      </c>
      <c r="H24" s="134">
        <f>IFERROR(VLOOKUP(B24,'Castelli Pavesi'!A$12:P$100,16,0),0)</f>
        <v>78.4392</v>
      </c>
      <c r="I24" s="134">
        <f>IFERROR(VLOOKUP(B24,Solidarietà!A$12:P$100,16,0),0)</f>
        <v>32.125499999999995</v>
      </c>
      <c r="J24" s="133">
        <f>IFERROR(VLOOKUP(B24,Maserati!A$13:P$47,16,0),0)</f>
        <v>0</v>
      </c>
      <c r="K24" s="134">
        <v>0</v>
      </c>
      <c r="L24" s="133">
        <f>IFERROR(VLOOKUP(B24,'200 Miglia CR'!A:P,16,0),0)</f>
        <v>0</v>
      </c>
      <c r="M24" s="133">
        <f>IFERROR(VLOOKUP(B24,Ambrosiano!A:Q,16,0),0)</f>
        <v>0</v>
      </c>
      <c r="N24" s="133">
        <f>IFERROR(VLOOKUP(B24,#REF!,16,0),0)</f>
        <v>0</v>
      </c>
      <c r="O24" s="79"/>
      <c r="P24" s="135">
        <f t="shared" si="5"/>
        <v>166.36429999999999</v>
      </c>
      <c r="R24" s="45">
        <f t="shared" si="3"/>
        <v>4</v>
      </c>
      <c r="S24" s="136">
        <f>VLOOKUP(R24,Regolamento!J$6:L$14,3,0)</f>
        <v>1.1499999999999999</v>
      </c>
      <c r="U24" s="135">
        <f t="shared" si="4"/>
        <v>191.31894499999996</v>
      </c>
      <c r="W24"/>
      <c r="AD24" s="15"/>
      <c r="AE24" s="73"/>
    </row>
    <row r="25" spans="1:31" x14ac:dyDescent="0.25">
      <c r="A25">
        <v>20</v>
      </c>
      <c r="B25" t="s">
        <v>26</v>
      </c>
      <c r="C25" s="12" t="str">
        <f>IFERROR(VLOOKUP(B25,concorrenti!A:C,3,0)," ")</f>
        <v>A</v>
      </c>
      <c r="D25" s="12">
        <f>VLOOKUP(B25,concorrenti!A:E,5,0)</f>
        <v>0</v>
      </c>
      <c r="E25" s="59" t="str">
        <f>VLOOKUP(B25,concorrenti!A$3:G$312,2,0)</f>
        <v>CASTELLOTTI</v>
      </c>
      <c r="F25" s="133">
        <f>IFERROR(VLOOKUP(B25,'Nora Sciplino'!A$11:P$99,16,0),0)</f>
        <v>88.179200000000009</v>
      </c>
      <c r="G25" s="134">
        <f>IFERROR(VLOOKUP(B25,Castellotti!A$11:P$99,16,0),0)</f>
        <v>0</v>
      </c>
      <c r="H25" s="134">
        <f>IFERROR(VLOOKUP(B25,'Castelli Pavesi'!A$12:P$100,16,0),0)</f>
        <v>0</v>
      </c>
      <c r="I25" s="134">
        <f>IFERROR(VLOOKUP(B25,Solidarietà!A$12:P$100,16,0),0)</f>
        <v>87.614999999999995</v>
      </c>
      <c r="J25" s="133">
        <f>IFERROR(VLOOKUP(B25,Maserati!A$13:P$47,16,0),0)</f>
        <v>0</v>
      </c>
      <c r="K25" s="134">
        <v>0</v>
      </c>
      <c r="L25" s="133">
        <f>IFERROR(VLOOKUP(B25,'200 Miglia CR'!A:P,16,0),0)</f>
        <v>0</v>
      </c>
      <c r="M25" s="133">
        <f>IFERROR(VLOOKUP(B25,Ambrosiano!A:Q,16,0),0)</f>
        <v>0</v>
      </c>
      <c r="N25" s="133">
        <f>IFERROR(VLOOKUP(B25,#REF!,16,0),0)</f>
        <v>0</v>
      </c>
      <c r="O25" s="79"/>
      <c r="P25" s="135">
        <f t="shared" si="5"/>
        <v>175.79419999999999</v>
      </c>
      <c r="R25" s="45">
        <f t="shared" si="3"/>
        <v>2</v>
      </c>
      <c r="S25" s="136">
        <f>VLOOKUP(R25,Regolamento!J$6:L$14,3,0)</f>
        <v>1.05</v>
      </c>
      <c r="U25" s="135">
        <f t="shared" si="4"/>
        <v>184.58391</v>
      </c>
      <c r="X25" s="73"/>
      <c r="AD25" s="15"/>
      <c r="AE25" s="73"/>
    </row>
    <row r="26" spans="1:31" x14ac:dyDescent="0.25">
      <c r="A26">
        <v>21</v>
      </c>
      <c r="B26" s="8" t="s">
        <v>237</v>
      </c>
      <c r="C26" s="12" t="str">
        <f>IFERROR(VLOOKUP(B26,concorrenti!A:C,3,0)," ")</f>
        <v>A</v>
      </c>
      <c r="D26" s="12">
        <f>VLOOKUP(B26,concorrenti!A:E,5,0)</f>
        <v>0</v>
      </c>
      <c r="E26" s="59" t="str">
        <f>VLOOKUP(B26,concorrenti!A$3:G$312,2,0)</f>
        <v>CAVEM</v>
      </c>
      <c r="F26" s="133">
        <f>IFERROR(VLOOKUP(B26,'Nora Sciplino'!A$11:P$99,16,0),0)</f>
        <v>68.89</v>
      </c>
      <c r="G26" s="134">
        <f>IFERROR(VLOOKUP(B26,Castellotti!A$11:P$99,16,0),0)</f>
        <v>82.128000000000014</v>
      </c>
      <c r="H26" s="134">
        <f>IFERROR(VLOOKUP(B26,'Castelli Pavesi'!A$12:P$100,16,0),0)</f>
        <v>1E-3</v>
      </c>
      <c r="I26" s="134">
        <f>IFERROR(VLOOKUP(B26,Solidarietà!A$12:P$100,16,0),0)</f>
        <v>0</v>
      </c>
      <c r="J26" s="133">
        <f>IFERROR(VLOOKUP(B26,Maserati!A$13:P$47,16,0),0)</f>
        <v>0</v>
      </c>
      <c r="K26" s="134">
        <v>0</v>
      </c>
      <c r="L26" s="133">
        <f>IFERROR(VLOOKUP(B26,'200 Miglia CR'!A:P,16,0),0)</f>
        <v>0</v>
      </c>
      <c r="M26" s="133">
        <f>IFERROR(VLOOKUP(B26,Ambrosiano!A:Q,16,0),0)</f>
        <v>0</v>
      </c>
      <c r="N26" s="133">
        <f>IFERROR(VLOOKUP(B26,#REF!,16,0),0)</f>
        <v>0</v>
      </c>
      <c r="O26" s="79"/>
      <c r="P26" s="135">
        <f t="shared" si="5"/>
        <v>151.01900000000001</v>
      </c>
      <c r="R26" s="45">
        <f t="shared" si="3"/>
        <v>3</v>
      </c>
      <c r="S26" s="136">
        <f>VLOOKUP(R26,Regolamento!J$6:L$14,3,0)</f>
        <v>1.1000000000000001</v>
      </c>
      <c r="U26" s="135">
        <f t="shared" si="4"/>
        <v>166.12090000000001</v>
      </c>
      <c r="X26" s="73"/>
      <c r="AD26" s="15"/>
      <c r="AE26" s="73"/>
    </row>
    <row r="27" spans="1:31" x14ac:dyDescent="0.25">
      <c r="A27">
        <v>22</v>
      </c>
      <c r="B27" s="8" t="s">
        <v>160</v>
      </c>
      <c r="C27" s="12" t="str">
        <f>IFERROR(VLOOKUP(B27,concorrenti!A:C,3,0)," ")</f>
        <v>A</v>
      </c>
      <c r="D27" s="12" t="str">
        <f>VLOOKUP(B27,concorrenti!A:E,5,0)</f>
        <v>X</v>
      </c>
      <c r="E27" s="59" t="str">
        <f>VLOOKUP(B27,concorrenti!A$3:G$312,2,0)</f>
        <v>VCC COMO</v>
      </c>
      <c r="F27" s="133">
        <f>IFERROR(VLOOKUP(B27,'Nora Sciplino'!A$11:P$99,16,0),0)</f>
        <v>0</v>
      </c>
      <c r="G27" s="165">
        <f>IFERROR(VLOOKUP(B27,Castellotti!A$11:P$99,16,0),0)</f>
        <v>59.472000000000001</v>
      </c>
      <c r="H27" s="165">
        <f>IFERROR(VLOOKUP(B27,'Castelli Pavesi'!A$12:P$100,16,0),0)</f>
        <v>86.553600000000003</v>
      </c>
      <c r="I27" s="134">
        <f>IFERROR(VLOOKUP(B27,Solidarietà!A$12:P$100,16,0),0)</f>
        <v>0</v>
      </c>
      <c r="J27" s="133">
        <f>IFERROR(VLOOKUP(B27,Maserati!A$13:P$47,16,0),0)</f>
        <v>0</v>
      </c>
      <c r="K27" s="134">
        <v>0</v>
      </c>
      <c r="L27" s="134">
        <f>IFERROR(VLOOKUP(B27,'200 Miglia CR'!A:P,16,0),0)</f>
        <v>0</v>
      </c>
      <c r="M27" s="134">
        <f>IFERROR(VLOOKUP(B27,Ambrosiano!A:Q,16,0),0)</f>
        <v>0</v>
      </c>
      <c r="N27" s="133">
        <f>IFERROR(VLOOKUP(B27,#REF!,16,0),0)</f>
        <v>0</v>
      </c>
      <c r="P27" s="135">
        <f t="shared" si="5"/>
        <v>146.0256</v>
      </c>
      <c r="R27" s="45">
        <f t="shared" si="3"/>
        <v>2</v>
      </c>
      <c r="S27" s="136">
        <f>VLOOKUP(R27,Regolamento!J$6:L$14,3,0)</f>
        <v>1.05</v>
      </c>
      <c r="U27" s="140">
        <f t="shared" si="4"/>
        <v>153.32688000000002</v>
      </c>
      <c r="W27"/>
      <c r="AD27" s="15"/>
      <c r="AE27" s="73"/>
    </row>
    <row r="28" spans="1:31" x14ac:dyDescent="0.25">
      <c r="A28">
        <v>23</v>
      </c>
      <c r="B28" s="8" t="s">
        <v>630</v>
      </c>
      <c r="C28" s="12" t="str">
        <f>IFERROR(VLOOKUP(B28,concorrenti!A:C,3,0)," ")</f>
        <v>A</v>
      </c>
      <c r="D28" s="12">
        <f>VLOOKUP(B28,concorrenti!A:E,5,0)</f>
        <v>0</v>
      </c>
      <c r="E28" s="59" t="str">
        <f>VLOOKUP(B28,concorrenti!A$3:G$312,2,0)</f>
        <v>MWVCC</v>
      </c>
      <c r="F28" s="133">
        <f>IFERROR(VLOOKUP(B28,'Nora Sciplino'!A$11:P$99,16,0),0)</f>
        <v>0</v>
      </c>
      <c r="G28" s="134">
        <f>IFERROR(VLOOKUP(B28,Castellotti!A$11:P$99,16,0),0)</f>
        <v>0</v>
      </c>
      <c r="H28" s="134">
        <f>IFERROR(VLOOKUP(B28,'Castelli Pavesi'!A$12:P$100,16,0),0)</f>
        <v>0</v>
      </c>
      <c r="I28" s="134">
        <f>IFERROR(VLOOKUP(B28,Solidarietà!A$12:P$100,16,0),0)</f>
        <v>146.02500000000001</v>
      </c>
      <c r="J28" s="133">
        <f>IFERROR(VLOOKUP(B28,Maserati!A$13:P$47,16,0),0)</f>
        <v>0</v>
      </c>
      <c r="K28" s="134">
        <v>0</v>
      </c>
      <c r="L28" s="133">
        <f>IFERROR(VLOOKUP(B28,'200 Miglia CR'!A:P,16,0),0)</f>
        <v>0</v>
      </c>
      <c r="M28" s="133">
        <f>IFERROR(VLOOKUP(B28,Ambrosiano!A:Q,16,0),0)</f>
        <v>0</v>
      </c>
      <c r="N28" s="133">
        <f>IFERROR(VLOOKUP(B28,#REF!,16,0),0)</f>
        <v>0</v>
      </c>
      <c r="O28" s="137"/>
      <c r="P28" s="135">
        <f t="shared" si="5"/>
        <v>146.02500000000001</v>
      </c>
      <c r="Q28" s="8"/>
      <c r="R28" s="138">
        <f t="shared" si="3"/>
        <v>1</v>
      </c>
      <c r="S28" s="136">
        <f>VLOOKUP(R28,Regolamento!J$6:L$14,3,0)</f>
        <v>1</v>
      </c>
      <c r="T28" s="8"/>
      <c r="U28" s="140">
        <f t="shared" si="4"/>
        <v>146.02500000000001</v>
      </c>
      <c r="W28"/>
      <c r="AD28" s="15"/>
      <c r="AE28" s="73"/>
    </row>
    <row r="29" spans="1:31" x14ac:dyDescent="0.25">
      <c r="A29">
        <v>24</v>
      </c>
      <c r="B29" t="s">
        <v>538</v>
      </c>
      <c r="C29" s="12" t="str">
        <f>IFERROR(VLOOKUP(B29,concorrenti!A:C,3,0)," ")</f>
        <v>A</v>
      </c>
      <c r="D29" s="12">
        <f>VLOOKUP(B29,concorrenti!A:E,5,0)</f>
        <v>0</v>
      </c>
      <c r="E29" s="59" t="str">
        <f>VLOOKUP(B29,concorrenti!A$3:G$312,2,0)</f>
        <v>CASTELLOTTI</v>
      </c>
      <c r="F29" s="133">
        <f>IFERROR(VLOOKUP(B29,'Nora Sciplino'!A$11:P$99,16,0),0)</f>
        <v>0</v>
      </c>
      <c r="G29" s="134">
        <f>IFERROR(VLOOKUP(B29,Castellotti!A$11:P$99,16,0),0)</f>
        <v>93.456000000000003</v>
      </c>
      <c r="H29" s="134">
        <f>IFERROR(VLOOKUP(B29,'Castelli Pavesi'!A$12:P$100,16,0),0)</f>
        <v>51.391199999999998</v>
      </c>
      <c r="I29" s="134">
        <f>IFERROR(VLOOKUP(B29,Solidarietà!A$12:P$100,16,0),0)</f>
        <v>0</v>
      </c>
      <c r="J29" s="133">
        <f>IFERROR(VLOOKUP(B29,Maserati!A$13:P$47,16,0),0)</f>
        <v>0</v>
      </c>
      <c r="K29" s="134">
        <v>0</v>
      </c>
      <c r="L29" s="133">
        <f>IFERROR(VLOOKUP(B29,'200 Miglia CR'!A:P,16,0),0)</f>
        <v>0</v>
      </c>
      <c r="M29" s="133">
        <f>IFERROR(VLOOKUP(B29,Ambrosiano!A:Q,16,0),0)</f>
        <v>0</v>
      </c>
      <c r="N29" s="133">
        <f>IFERROR(VLOOKUP(B29,#REF!,16,0),0)</f>
        <v>0</v>
      </c>
      <c r="O29" s="137"/>
      <c r="P29" s="135">
        <f t="shared" si="5"/>
        <v>144.84719999999999</v>
      </c>
      <c r="Q29" s="8"/>
      <c r="R29" s="138">
        <f t="shared" si="3"/>
        <v>2</v>
      </c>
      <c r="S29" s="136">
        <f>VLOOKUP(R29,Regolamento!J$6:L$14,3,0)</f>
        <v>1.05</v>
      </c>
      <c r="T29" s="8"/>
      <c r="U29" s="140">
        <f t="shared" si="4"/>
        <v>152.08956000000001</v>
      </c>
      <c r="W29"/>
      <c r="AD29" s="15"/>
      <c r="AE29" s="73"/>
    </row>
    <row r="30" spans="1:31" x14ac:dyDescent="0.25">
      <c r="A30">
        <v>25</v>
      </c>
      <c r="B30" s="8" t="s">
        <v>77</v>
      </c>
      <c r="C30" s="12" t="str">
        <f>IFERROR(VLOOKUP(B30,concorrenti!A:C,3,0)," ")</f>
        <v>A</v>
      </c>
      <c r="D30" s="12">
        <f>VLOOKUP(B30,concorrenti!A:E,5,0)</f>
        <v>0</v>
      </c>
      <c r="E30" s="59" t="str">
        <f>VLOOKUP(B30,concorrenti!A$3:G$312,2,0)</f>
        <v>CASTELLOTTI</v>
      </c>
      <c r="F30" s="133">
        <f>IFERROR(VLOOKUP(B30,'Nora Sciplino'!A$11:P$99,16,0),0)</f>
        <v>33.067200000000007</v>
      </c>
      <c r="G30" s="134">
        <f>IFERROR(VLOOKUP(B30,Castellotti!A$11:P$99,16,0),0)</f>
        <v>56.64</v>
      </c>
      <c r="H30" s="134">
        <f>IFERROR(VLOOKUP(B30,'Castelli Pavesi'!A$12:P$100,16,0),0)</f>
        <v>0</v>
      </c>
      <c r="I30" s="134">
        <f>IFERROR(VLOOKUP(B30,Solidarietà!A$12:P$100,16,0),0)</f>
        <v>46.727999999999994</v>
      </c>
      <c r="J30" s="133">
        <f>IFERROR(VLOOKUP(B30,Maserati!A$13:P$47,16,0),0)</f>
        <v>0</v>
      </c>
      <c r="K30" s="134">
        <v>0</v>
      </c>
      <c r="L30" s="133">
        <f>IFERROR(VLOOKUP(B30,'200 Miglia CR'!A:P,16,0),0)</f>
        <v>0</v>
      </c>
      <c r="M30" s="133">
        <f>IFERROR(VLOOKUP(B30,Ambrosiano!A:Q,16,0),0)</f>
        <v>0</v>
      </c>
      <c r="N30" s="133">
        <f>IFERROR(VLOOKUP(B30,#REF!,16,0),0)</f>
        <v>0</v>
      </c>
      <c r="P30" s="135">
        <f t="shared" si="5"/>
        <v>136.43520000000001</v>
      </c>
      <c r="R30" s="45">
        <f t="shared" si="3"/>
        <v>3</v>
      </c>
      <c r="S30" s="136">
        <f>VLOOKUP(R30,Regolamento!J$6:L$14,3,0)</f>
        <v>1.1000000000000001</v>
      </c>
      <c r="U30" s="135">
        <f t="shared" si="4"/>
        <v>150.07872000000003</v>
      </c>
      <c r="W30"/>
      <c r="AD30" s="15"/>
      <c r="AE30" s="73"/>
    </row>
    <row r="31" spans="1:31" x14ac:dyDescent="0.25">
      <c r="A31">
        <v>26</v>
      </c>
      <c r="B31" s="8" t="s">
        <v>67</v>
      </c>
      <c r="C31" s="12" t="str">
        <f>IFERROR(VLOOKUP(B31,concorrenti!A:C,3,0)," ")</f>
        <v>A</v>
      </c>
      <c r="D31" s="12">
        <f>VLOOKUP(B31,concorrenti!A:E,5,0)</f>
        <v>0</v>
      </c>
      <c r="E31" s="59" t="str">
        <f>VLOOKUP(B31,concorrenti!A$3:G$312,2,0)</f>
        <v>CAVEM</v>
      </c>
      <c r="F31" s="161">
        <f>IFERROR(VLOOKUP(B31,'Nora Sciplino'!A$11:P$99,16,0),0)</f>
        <v>52.356400000000008</v>
      </c>
      <c r="G31" s="161">
        <f>IFERROR(VLOOKUP(B31,Castellotti!A$11:P$99,16,0),0)</f>
        <v>16.992000000000004</v>
      </c>
      <c r="H31" s="161">
        <f>IFERROR(VLOOKUP(B31,'Castelli Pavesi'!A$12:P$100,16,0),0)</f>
        <v>43.276800000000001</v>
      </c>
      <c r="I31" s="161">
        <f>IFERROR(VLOOKUP(B31,Solidarietà!A$12:P$100,16,0),0)</f>
        <v>14.602500000000001</v>
      </c>
      <c r="J31" s="133">
        <f>IFERROR(VLOOKUP(B31,Maserati!A$13:P$47,16,0),0)</f>
        <v>0</v>
      </c>
      <c r="K31" s="134">
        <v>0</v>
      </c>
      <c r="L31" s="134">
        <f>IFERROR(VLOOKUP(B31,'200 Miglia CR'!A:P,16,0),0)</f>
        <v>0</v>
      </c>
      <c r="M31" s="134">
        <f>IFERROR(VLOOKUP(B31,Ambrosiano!A:Q,16,0),0)</f>
        <v>0</v>
      </c>
      <c r="N31" s="134">
        <f>IFERROR(VLOOKUP(B31,#REF!,16,0),0)</f>
        <v>0</v>
      </c>
      <c r="O31" s="79"/>
      <c r="P31" s="135">
        <f t="shared" si="5"/>
        <v>127.22770000000003</v>
      </c>
      <c r="Q31" s="2"/>
      <c r="R31" s="45">
        <f t="shared" si="3"/>
        <v>4</v>
      </c>
      <c r="S31" s="136">
        <f>VLOOKUP(R31,Regolamento!J$6:L$14,3,0)</f>
        <v>1.1499999999999999</v>
      </c>
      <c r="T31" s="2"/>
      <c r="U31" s="140">
        <f t="shared" si="4"/>
        <v>146.31185500000001</v>
      </c>
      <c r="X31" s="73"/>
      <c r="AD31" s="15"/>
      <c r="AE31" s="73"/>
    </row>
    <row r="32" spans="1:31" x14ac:dyDescent="0.25">
      <c r="A32">
        <v>27</v>
      </c>
      <c r="B32" s="8" t="s">
        <v>152</v>
      </c>
      <c r="C32" s="12" t="str">
        <f>IFERROR(VLOOKUP(B32,concorrenti!A:C,3,0)," ")</f>
        <v>A</v>
      </c>
      <c r="D32" s="12">
        <f>VLOOKUP(B32,concorrenti!A:E,5,0)</f>
        <v>0</v>
      </c>
      <c r="E32" s="59" t="str">
        <f>VLOOKUP(B32,concorrenti!A$3:G$312,2,0)</f>
        <v>OROBICO</v>
      </c>
      <c r="F32" s="133">
        <f>IFERROR(VLOOKUP(B32,'Nora Sciplino'!A$11:P$99,16,0),0)</f>
        <v>71.645600000000016</v>
      </c>
      <c r="G32" s="134">
        <f>IFERROR(VLOOKUP(B32,Castellotti!A$11:P$99,16,0),0)</f>
        <v>0</v>
      </c>
      <c r="H32" s="134">
        <f>IFERROR(VLOOKUP(B32,'Castelli Pavesi'!A$12:P$100,16,0),0)</f>
        <v>0</v>
      </c>
      <c r="I32" s="134">
        <f>IFERROR(VLOOKUP(B32,Solidarietà!A$12:P$100,16,0),0)</f>
        <v>64.250999999999991</v>
      </c>
      <c r="J32" s="133">
        <f>IFERROR(VLOOKUP(B32,Maserati!A$13:P$47,16,0),0)</f>
        <v>0</v>
      </c>
      <c r="K32" s="134">
        <v>0</v>
      </c>
      <c r="L32" s="133">
        <f>IFERROR(VLOOKUP(B32,'200 Miglia CR'!A:P,16,0),0)</f>
        <v>0</v>
      </c>
      <c r="M32" s="133">
        <f>IFERROR(VLOOKUP(B32,Ambrosiano!A:Q,16,0),0)</f>
        <v>0</v>
      </c>
      <c r="N32" s="133">
        <f>IFERROR(VLOOKUP(B32,#REF!,16,0),0)</f>
        <v>0</v>
      </c>
      <c r="O32" s="137"/>
      <c r="P32" s="135">
        <f t="shared" si="5"/>
        <v>135.89660000000001</v>
      </c>
      <c r="Q32" s="8"/>
      <c r="R32" s="138">
        <f t="shared" si="3"/>
        <v>2</v>
      </c>
      <c r="S32" s="139">
        <f>VLOOKUP(R32,Regolamento!J$6:L$14,3,0)</f>
        <v>1.05</v>
      </c>
      <c r="T32" s="8"/>
      <c r="U32" s="140">
        <f t="shared" si="4"/>
        <v>142.69143000000003</v>
      </c>
      <c r="W32"/>
      <c r="AD32" s="15"/>
      <c r="AE32" s="73"/>
    </row>
    <row r="33" spans="1:32" x14ac:dyDescent="0.25">
      <c r="A33">
        <v>28</v>
      </c>
      <c r="B33" t="s">
        <v>539</v>
      </c>
      <c r="C33" s="12" t="str">
        <f>IFERROR(VLOOKUP(B33,concorrenti!A:C,3,0)," ")</f>
        <v>A</v>
      </c>
      <c r="D33" s="12">
        <f>VLOOKUP(B33,concorrenti!A:E,5,0)</f>
        <v>0</v>
      </c>
      <c r="E33" s="59" t="str">
        <f>VLOOKUP(B33,concorrenti!A$3:G$312,2,0)</f>
        <v>CASTELLOTTI</v>
      </c>
      <c r="F33" s="133">
        <f>IFERROR(VLOOKUP(B33,'Nora Sciplino'!A$11:P$99,16,0),0)</f>
        <v>0</v>
      </c>
      <c r="G33" s="134">
        <f>IFERROR(VLOOKUP(B33,Castellotti!A$11:P$99,16,0),0)</f>
        <v>67.968000000000018</v>
      </c>
      <c r="H33" s="134">
        <f>IFERROR(VLOOKUP(B33,'Castelli Pavesi'!A$12:P$100,16,0),0)</f>
        <v>64.915200000000013</v>
      </c>
      <c r="I33" s="134">
        <f>IFERROR(VLOOKUP(B33,Solidarietà!A$12:P$100,16,0),0)</f>
        <v>0</v>
      </c>
      <c r="J33" s="133">
        <f>IFERROR(VLOOKUP(B33,Maserati!A$13:P$47,16,0),0)</f>
        <v>0</v>
      </c>
      <c r="K33" s="134">
        <v>0</v>
      </c>
      <c r="L33" s="133">
        <f>IFERROR(VLOOKUP(B33,'200 Miglia CR'!A:P,16,0),0)</f>
        <v>0</v>
      </c>
      <c r="M33" s="133">
        <f>IFERROR(VLOOKUP(B33,Ambrosiano!A:Q,16,0),0)</f>
        <v>0</v>
      </c>
      <c r="N33" s="133">
        <f>IFERROR(VLOOKUP(B33,#REF!,16,0),0)</f>
        <v>0</v>
      </c>
      <c r="O33" s="137"/>
      <c r="P33" s="135">
        <f t="shared" si="5"/>
        <v>132.88320000000004</v>
      </c>
      <c r="Q33" s="8"/>
      <c r="R33" s="138">
        <f t="shared" si="3"/>
        <v>2</v>
      </c>
      <c r="S33" s="136">
        <f>VLOOKUP(R33,Regolamento!J$6:L$14,3,0)</f>
        <v>1.05</v>
      </c>
      <c r="T33" s="8"/>
      <c r="U33" s="140">
        <f t="shared" si="4"/>
        <v>139.52736000000004</v>
      </c>
      <c r="X33" s="73"/>
      <c r="AD33" s="15"/>
      <c r="AE33" s="73"/>
    </row>
    <row r="34" spans="1:32" x14ac:dyDescent="0.25">
      <c r="A34">
        <v>29</v>
      </c>
      <c r="B34" s="8" t="s">
        <v>22</v>
      </c>
      <c r="C34" s="12" t="str">
        <f>IFERROR(VLOOKUP(B34,concorrenti!A:C,3,0)," ")</f>
        <v>A</v>
      </c>
      <c r="D34" s="12">
        <f>VLOOKUP(B34,concorrenti!A:E,5,0)</f>
        <v>0</v>
      </c>
      <c r="E34" s="59" t="str">
        <f>VLOOKUP(B34,concorrenti!A$3:G$312,2,0)</f>
        <v>CASTELLOTTI</v>
      </c>
      <c r="F34" s="133">
        <f>IFERROR(VLOOKUP(B34,'Nora Sciplino'!A$11:P$99,16,0),0)</f>
        <v>0</v>
      </c>
      <c r="G34" s="134">
        <f>IFERROR(VLOOKUP(B34,Castellotti!A$11:P$99,16,0),0)</f>
        <v>50.975999999999999</v>
      </c>
      <c r="H34" s="134">
        <f>IFERROR(VLOOKUP(B34,'Castelli Pavesi'!A$12:P$100,16,0),0)</f>
        <v>70.32480000000001</v>
      </c>
      <c r="I34" s="134">
        <f>IFERROR(VLOOKUP(B34,Solidarietà!A$12:P$100,16,0),0)</f>
        <v>0</v>
      </c>
      <c r="J34" s="133">
        <f>IFERROR(VLOOKUP(B34,Maserati!A$13:P$47,16,0),0)</f>
        <v>0</v>
      </c>
      <c r="K34" s="134">
        <v>0</v>
      </c>
      <c r="L34" s="133">
        <f>IFERROR(VLOOKUP(B34,'200 Miglia CR'!A:P,16,0),0)</f>
        <v>0</v>
      </c>
      <c r="M34" s="133">
        <f>IFERROR(VLOOKUP(B34,Ambrosiano!A:Q,16,0),0)</f>
        <v>0</v>
      </c>
      <c r="N34" s="133">
        <f>IFERROR(VLOOKUP(B34,#REF!,16,0),0)</f>
        <v>0</v>
      </c>
      <c r="O34" s="79"/>
      <c r="P34" s="135">
        <f t="shared" si="5"/>
        <v>121.30080000000001</v>
      </c>
      <c r="R34" s="45">
        <f t="shared" si="3"/>
        <v>2</v>
      </c>
      <c r="S34" s="136">
        <f>VLOOKUP(R34,Regolamento!J$6:L$14,3,0)</f>
        <v>1.05</v>
      </c>
      <c r="U34" s="140">
        <f t="shared" si="4"/>
        <v>127.36584000000002</v>
      </c>
      <c r="W34"/>
      <c r="AD34" s="15"/>
      <c r="AE34" s="73"/>
    </row>
    <row r="35" spans="1:32" x14ac:dyDescent="0.25">
      <c r="A35">
        <v>30</v>
      </c>
      <c r="B35" s="8" t="s">
        <v>246</v>
      </c>
      <c r="C35" s="12" t="str">
        <f>IFERROR(VLOOKUP(B35,concorrenti!A:C,3,0)," ")</f>
        <v>A</v>
      </c>
      <c r="D35" s="12">
        <f>VLOOKUP(B35,concorrenti!A:E,5,0)</f>
        <v>0</v>
      </c>
      <c r="E35" s="59" t="str">
        <f>VLOOKUP(B35,concorrenti!A$3:G$312,2,0)</f>
        <v>OROBICO</v>
      </c>
      <c r="F35" s="133">
        <f>IFERROR(VLOOKUP(B35,'Nora Sciplino'!A$11:P$99,16,0),0)</f>
        <v>66.134400000000014</v>
      </c>
      <c r="G35" s="134">
        <f>IFERROR(VLOOKUP(B35,Castellotti!A$11:P$99,16,0),0)</f>
        <v>0</v>
      </c>
      <c r="H35" s="134">
        <f>IFERROR(VLOOKUP(B35,'Castelli Pavesi'!A$12:P$100,16,0),0)</f>
        <v>0</v>
      </c>
      <c r="I35" s="134">
        <f>IFERROR(VLOOKUP(B35,Solidarietà!A$12:P$100,16,0),0)</f>
        <v>55.4895</v>
      </c>
      <c r="J35" s="133">
        <f>IFERROR(VLOOKUP(B35,Maserati!A$13:P$47,16,0),0)</f>
        <v>0</v>
      </c>
      <c r="K35" s="134">
        <v>0</v>
      </c>
      <c r="L35" s="133">
        <f>IFERROR(VLOOKUP(B35,'200 Miglia CR'!A:P,16,0),0)</f>
        <v>0</v>
      </c>
      <c r="M35" s="133">
        <f>IFERROR(VLOOKUP(B35,Ambrosiano!A:Q,16,0),0)</f>
        <v>0</v>
      </c>
      <c r="N35" s="133">
        <f>IFERROR(VLOOKUP(B35,#REF!,16,0),0)</f>
        <v>0</v>
      </c>
      <c r="O35" s="137"/>
      <c r="P35" s="135">
        <f t="shared" si="5"/>
        <v>121.62390000000002</v>
      </c>
      <c r="Q35" s="8"/>
      <c r="R35" s="138">
        <f t="shared" si="3"/>
        <v>2</v>
      </c>
      <c r="S35" s="139">
        <f>VLOOKUP(R35,Regolamento!J$6:L$14,3,0)</f>
        <v>1.05</v>
      </c>
      <c r="T35" s="8"/>
      <c r="U35" s="140">
        <f t="shared" si="4"/>
        <v>127.70509500000003</v>
      </c>
      <c r="W35"/>
      <c r="AD35" s="15"/>
      <c r="AE35" s="73"/>
    </row>
    <row r="36" spans="1:32" x14ac:dyDescent="0.25">
      <c r="A36">
        <v>31</v>
      </c>
      <c r="B36" s="8" t="s">
        <v>174</v>
      </c>
      <c r="C36" s="12" t="str">
        <f>IFERROR(VLOOKUP(B36,concorrenti!A:C,3,0)," ")</f>
        <v>A</v>
      </c>
      <c r="D36" s="12">
        <f>VLOOKUP(B36,concorrenti!A:E,5,0)</f>
        <v>0</v>
      </c>
      <c r="E36" s="59" t="str">
        <f>VLOOKUP(B36,concorrenti!A$3:G$312,2,0)</f>
        <v>OROBICO</v>
      </c>
      <c r="F36" s="133">
        <f>IFERROR(VLOOKUP(B36,'Nora Sciplino'!A$11:P$99,16,0),0)</f>
        <v>38.578400000000009</v>
      </c>
      <c r="G36" s="134">
        <f>IFERROR(VLOOKUP(B36,Castellotti!A$11:P$99,16,0),0)</f>
        <v>28.32</v>
      </c>
      <c r="H36" s="134">
        <f>IFERROR(VLOOKUP(B36,'Castelli Pavesi'!A$12:P$100,16,0),0)</f>
        <v>0</v>
      </c>
      <c r="I36" s="134">
        <f>IFERROR(VLOOKUP(B36,Solidarietà!A$12:P$100,16,0),0)</f>
        <v>43.807499999999997</v>
      </c>
      <c r="J36" s="133">
        <f>IFERROR(VLOOKUP(B36,Maserati!A$13:P$47,16,0),0)</f>
        <v>0</v>
      </c>
      <c r="K36" s="134">
        <v>0</v>
      </c>
      <c r="L36" s="133">
        <f>IFERROR(VLOOKUP(B36,'200 Miglia CR'!A:P,16,0),0)</f>
        <v>0</v>
      </c>
      <c r="M36" s="133">
        <f>IFERROR(VLOOKUP(B36,Ambrosiano!A:Q,16,0),0)</f>
        <v>0</v>
      </c>
      <c r="N36" s="133">
        <f>IFERROR(VLOOKUP(B36,#REF!,16,0),0)</f>
        <v>0</v>
      </c>
      <c r="O36" s="137"/>
      <c r="P36" s="135">
        <f t="shared" si="5"/>
        <v>110.70590000000001</v>
      </c>
      <c r="Q36" s="8"/>
      <c r="R36" s="138">
        <f t="shared" si="3"/>
        <v>3</v>
      </c>
      <c r="S36" s="139">
        <f>VLOOKUP(R36,Regolamento!J$6:L$14,3,0)</f>
        <v>1.1000000000000001</v>
      </c>
      <c r="T36" s="8"/>
      <c r="U36" s="140">
        <f t="shared" si="4"/>
        <v>121.77649000000002</v>
      </c>
      <c r="W36"/>
      <c r="AD36" s="15"/>
      <c r="AE36" s="73"/>
    </row>
    <row r="37" spans="1:32" x14ac:dyDescent="0.25">
      <c r="A37">
        <v>32</v>
      </c>
      <c r="B37" s="8" t="s">
        <v>16</v>
      </c>
      <c r="C37" s="12" t="str">
        <f>IFERROR(VLOOKUP(B37,concorrenti!A:C,3,0)," ")</f>
        <v>B</v>
      </c>
      <c r="D37" s="12">
        <f>VLOOKUP(B37,concorrenti!A:E,5,0)</f>
        <v>0</v>
      </c>
      <c r="E37" s="59" t="str">
        <f>VLOOKUP(B37,concorrenti!A$3:G$312,2,0)</f>
        <v>OROBICO</v>
      </c>
      <c r="F37" s="161">
        <f>IFERROR(VLOOKUP(B37,'Nora Sciplino'!A$11:P$99,16,0),0)</f>
        <v>35.822800000000008</v>
      </c>
      <c r="G37" s="134">
        <f>IFERROR(VLOOKUP(B37,Castellotti!A$11:P$99,16,0),0)</f>
        <v>0</v>
      </c>
      <c r="H37" s="161">
        <f>IFERROR(VLOOKUP(B37,'Castelli Pavesi'!A$12:P$100,16,0),0)</f>
        <v>37.867200000000004</v>
      </c>
      <c r="I37" s="161">
        <f>IFERROR(VLOOKUP(B37,Solidarietà!A$12:P$100,16,0),0)</f>
        <v>35.045999999999992</v>
      </c>
      <c r="J37" s="133">
        <f>IFERROR(VLOOKUP(B37,Maserati!A$13:P$47,16,0),0)</f>
        <v>0</v>
      </c>
      <c r="K37" s="134">
        <v>0</v>
      </c>
      <c r="L37" s="134">
        <f>IFERROR(VLOOKUP(B37,'200 Miglia CR'!A:P,16,0),0)</f>
        <v>0</v>
      </c>
      <c r="M37" s="134">
        <f>IFERROR(VLOOKUP(B37,Ambrosiano!A:Q,16,0),0)</f>
        <v>0</v>
      </c>
      <c r="N37" s="134">
        <f>IFERROR(VLOOKUP(B37,#REF!,16,0),0)</f>
        <v>0</v>
      </c>
      <c r="O37" s="79"/>
      <c r="P37" s="135">
        <f t="shared" si="5"/>
        <v>108.736</v>
      </c>
      <c r="R37" s="45">
        <f t="shared" si="3"/>
        <v>3</v>
      </c>
      <c r="S37" s="136">
        <f>VLOOKUP(R37,Regolamento!J$6:L$14,3,0)</f>
        <v>1.1000000000000001</v>
      </c>
      <c r="U37" s="140">
        <f t="shared" si="4"/>
        <v>119.60960000000001</v>
      </c>
      <c r="X37" s="73"/>
      <c r="AD37" s="15"/>
      <c r="AE37" s="73"/>
    </row>
    <row r="38" spans="1:32" x14ac:dyDescent="0.25">
      <c r="A38">
        <v>33</v>
      </c>
      <c r="B38" s="8" t="s">
        <v>173</v>
      </c>
      <c r="C38" s="12" t="str">
        <f>IFERROR(VLOOKUP(B38,concorrenti!A:C,3,0)," ")</f>
        <v>A</v>
      </c>
      <c r="D38" s="12">
        <f>VLOOKUP(B38,concorrenti!A:E,5,0)</f>
        <v>0</v>
      </c>
      <c r="E38" s="59" t="str">
        <f>VLOOKUP(B38,concorrenti!A$3:G$312,2,0)</f>
        <v>OROBICO</v>
      </c>
      <c r="F38" s="133">
        <f>IFERROR(VLOOKUP(B38,'Nora Sciplino'!A$11:P$99,16,0),0)</f>
        <v>0</v>
      </c>
      <c r="G38" s="134">
        <f>IFERROR(VLOOKUP(B38,Castellotti!A$11:P$99,16,0),0)</f>
        <v>0</v>
      </c>
      <c r="H38" s="134">
        <f>IFERROR(VLOOKUP(B38,'Castelli Pavesi'!A$12:P$100,16,0),0)</f>
        <v>0</v>
      </c>
      <c r="I38" s="134">
        <f>IFERROR(VLOOKUP(B38,Solidarietà!A$12:P$100,16,0),0)</f>
        <v>110.979</v>
      </c>
      <c r="J38" s="133">
        <f>IFERROR(VLOOKUP(B38,Maserati!A$13:P$47,16,0),0)</f>
        <v>0</v>
      </c>
      <c r="K38" s="134">
        <v>0</v>
      </c>
      <c r="L38" s="133">
        <f>IFERROR(VLOOKUP(B38,'200 Miglia CR'!A:P,16,0),0)</f>
        <v>0</v>
      </c>
      <c r="M38" s="133">
        <f>IFERROR(VLOOKUP(B38,Ambrosiano!A:Q,16,0),0)</f>
        <v>0</v>
      </c>
      <c r="N38" s="133">
        <f>IFERROR(VLOOKUP(B38,#REF!,16,0),0)</f>
        <v>0</v>
      </c>
      <c r="O38" s="137"/>
      <c r="P38" s="135">
        <f t="shared" si="5"/>
        <v>110.979</v>
      </c>
      <c r="Q38" s="8"/>
      <c r="R38" s="138">
        <f t="shared" ref="R38:R69" si="6">COUNTIF(F38:N38,"&lt;&gt;0")</f>
        <v>1</v>
      </c>
      <c r="S38" s="136">
        <f>VLOOKUP(R38,Regolamento!J$6:L$14,3,0)</f>
        <v>1</v>
      </c>
      <c r="T38" s="8"/>
      <c r="U38" s="140">
        <f t="shared" ref="U38:U69" si="7">IFERROR(+S38*P38,0)</f>
        <v>110.979</v>
      </c>
      <c r="X38" s="73"/>
      <c r="AD38" s="15"/>
      <c r="AE38" s="73"/>
    </row>
    <row r="39" spans="1:32" x14ac:dyDescent="0.25">
      <c r="A39">
        <v>34</v>
      </c>
      <c r="B39" t="s">
        <v>540</v>
      </c>
      <c r="C39" s="12" t="str">
        <f>IFERROR(VLOOKUP(B39,concorrenti!A:C,3,0)," ")</f>
        <v>A</v>
      </c>
      <c r="D39" s="12">
        <f>VLOOKUP(B39,concorrenti!A:E,5,0)</f>
        <v>0</v>
      </c>
      <c r="E39" s="59" t="str">
        <f>VLOOKUP(B39,concorrenti!A$3:G$312,2,0)</f>
        <v>CAMS CASTIGLIONESE</v>
      </c>
      <c r="F39" s="133">
        <f>IFERROR(VLOOKUP(B39,'Nora Sciplino'!A$11:P$99,16,0),0)</f>
        <v>0</v>
      </c>
      <c r="G39" s="134">
        <f>IFERROR(VLOOKUP(B39,Castellotti!A$11:P$99,16,0),0)</f>
        <v>116.11200000000002</v>
      </c>
      <c r="H39" s="134">
        <f>IFERROR(VLOOKUP(B39,'Castelli Pavesi'!A$12:P$100,16,0),0)</f>
        <v>0</v>
      </c>
      <c r="I39" s="134">
        <f>IFERROR(VLOOKUP(B39,Solidarietà!A$12:P$100,16,0),0)</f>
        <v>0</v>
      </c>
      <c r="J39" s="133">
        <f>IFERROR(VLOOKUP(B39,Maserati!A$13:P$47,16,0),0)</f>
        <v>0</v>
      </c>
      <c r="K39" s="134">
        <v>0</v>
      </c>
      <c r="L39" s="133">
        <f>IFERROR(VLOOKUP(B39,'200 Miglia CR'!A:P,16,0),0)</f>
        <v>0</v>
      </c>
      <c r="M39" s="133">
        <f>IFERROR(VLOOKUP(B39,Ambrosiano!A:Q,16,0),0)</f>
        <v>0</v>
      </c>
      <c r="N39" s="133">
        <f>IFERROR(VLOOKUP(B39,#REF!,16,0),0)</f>
        <v>0</v>
      </c>
      <c r="O39" s="137"/>
      <c r="P39" s="135">
        <f t="shared" si="5"/>
        <v>116.11200000000002</v>
      </c>
      <c r="Q39" s="8"/>
      <c r="R39" s="138">
        <f t="shared" si="6"/>
        <v>1</v>
      </c>
      <c r="S39" s="136">
        <f>VLOOKUP(R39,Regolamento!J$6:L$14,3,0)</f>
        <v>1</v>
      </c>
      <c r="T39" s="8"/>
      <c r="U39" s="140">
        <f t="shared" si="7"/>
        <v>116.11200000000002</v>
      </c>
      <c r="W39"/>
      <c r="AD39" s="15"/>
      <c r="AE39" s="73"/>
    </row>
    <row r="40" spans="1:32" x14ac:dyDescent="0.25">
      <c r="A40">
        <v>35</v>
      </c>
      <c r="B40" s="8" t="s">
        <v>296</v>
      </c>
      <c r="C40" s="12" t="str">
        <f>IFERROR(VLOOKUP(B40,concorrenti!A:C,3,0)," ")</f>
        <v>B</v>
      </c>
      <c r="D40" s="12">
        <f>VLOOKUP(B40,concorrenti!A:E,5,0)</f>
        <v>0</v>
      </c>
      <c r="E40" s="59" t="str">
        <f>VLOOKUP(B40,concorrenti!A$3:G$312,2,0)</f>
        <v>VALTELLINA</v>
      </c>
      <c r="F40" s="133">
        <f>IFERROR(VLOOKUP(B40,'Nora Sciplino'!A$11:P$99,16,0),0)</f>
        <v>19.289200000000005</v>
      </c>
      <c r="G40" s="134">
        <f>IFERROR(VLOOKUP(B40,Castellotti!A$11:P$99,16,0),0)</f>
        <v>0</v>
      </c>
      <c r="H40" s="134">
        <f>IFERROR(VLOOKUP(B40,'Castelli Pavesi'!A$12:P$100,16,0),0)</f>
        <v>48.686399999999999</v>
      </c>
      <c r="I40" s="134">
        <f>IFERROR(VLOOKUP(B40,Solidarietà!A$12:P$100,16,0),0)</f>
        <v>29.205000000000002</v>
      </c>
      <c r="J40" s="133">
        <f>IFERROR(VLOOKUP(B40,Maserati!A$13:P$47,16,0),0)</f>
        <v>0</v>
      </c>
      <c r="K40" s="134">
        <v>0</v>
      </c>
      <c r="L40" s="133">
        <f>IFERROR(VLOOKUP(B40,'200 Miglia CR'!A:P,16,0),0)</f>
        <v>0</v>
      </c>
      <c r="M40" s="133">
        <f>IFERROR(VLOOKUP(B40,Ambrosiano!A:Q,16,0),0)</f>
        <v>0</v>
      </c>
      <c r="N40" s="133">
        <f>IFERROR(VLOOKUP(B40,#REF!,16,0),0)</f>
        <v>0</v>
      </c>
      <c r="P40" s="135">
        <f t="shared" si="5"/>
        <v>97.180599999999998</v>
      </c>
      <c r="R40" s="45">
        <f t="shared" si="6"/>
        <v>3</v>
      </c>
      <c r="S40" s="136">
        <f>VLOOKUP(R40,Regolamento!J$6:L$14,3,0)</f>
        <v>1.1000000000000001</v>
      </c>
      <c r="U40" s="135">
        <f t="shared" si="7"/>
        <v>106.89866000000001</v>
      </c>
      <c r="X40" s="73"/>
      <c r="AD40" s="15"/>
      <c r="AE40" s="73"/>
    </row>
    <row r="41" spans="1:32" x14ac:dyDescent="0.25">
      <c r="A41">
        <v>36</v>
      </c>
      <c r="B41" s="8" t="s">
        <v>156</v>
      </c>
      <c r="C41" s="12" t="str">
        <f>IFERROR(VLOOKUP(B41,concorrenti!A:C,3,0)," ")</f>
        <v>A</v>
      </c>
      <c r="D41" s="12">
        <f>VLOOKUP(B41,concorrenti!A:E,5,0)</f>
        <v>0</v>
      </c>
      <c r="E41" s="59" t="str">
        <f>VLOOKUP(B41,concorrenti!A$3:G$312,2,0)</f>
        <v>VCC COMO</v>
      </c>
      <c r="F41" s="133">
        <f>IFERROR(VLOOKUP(B41,'Nora Sciplino'!A$11:P$99,16,0),0)</f>
        <v>112.97960000000002</v>
      </c>
      <c r="G41" s="134">
        <f>IFERROR(VLOOKUP(B41,Castellotti!A$11:P$99,16,0),0)</f>
        <v>0</v>
      </c>
      <c r="H41" s="134">
        <f>IFERROR(VLOOKUP(B41,'Castelli Pavesi'!A$12:P$100,16,0),0)</f>
        <v>0</v>
      </c>
      <c r="I41" s="134">
        <f>IFERROR(VLOOKUP(B41,Solidarietà!A$12:P$100,16,0),0)</f>
        <v>0</v>
      </c>
      <c r="J41" s="133">
        <f>IFERROR(VLOOKUP(B41,Maserati!A$13:P$47,16,0),0)</f>
        <v>0</v>
      </c>
      <c r="K41" s="134">
        <v>0</v>
      </c>
      <c r="L41" s="133">
        <f>IFERROR(VLOOKUP(B41,'200 Miglia CR'!A:P,16,0),0)</f>
        <v>0</v>
      </c>
      <c r="M41" s="133">
        <f>IFERROR(VLOOKUP(B41,Ambrosiano!A:Q,16,0),0)</f>
        <v>0</v>
      </c>
      <c r="N41" s="133">
        <f>IFERROR(VLOOKUP(B41,#REF!,16,0),0)</f>
        <v>0</v>
      </c>
      <c r="P41" s="135">
        <f t="shared" si="5"/>
        <v>112.97960000000002</v>
      </c>
      <c r="R41" s="45">
        <f t="shared" si="6"/>
        <v>1</v>
      </c>
      <c r="S41" s="136">
        <f>VLOOKUP(R41,Regolamento!J$6:L$14,3,0)</f>
        <v>1</v>
      </c>
      <c r="U41" s="135">
        <f t="shared" si="7"/>
        <v>112.97960000000002</v>
      </c>
      <c r="X41" s="73"/>
      <c r="AD41" s="15"/>
      <c r="AE41" s="73"/>
    </row>
    <row r="42" spans="1:32" x14ac:dyDescent="0.25">
      <c r="A42">
        <v>37</v>
      </c>
      <c r="B42" s="8" t="s">
        <v>182</v>
      </c>
      <c r="C42" s="12" t="str">
        <f>IFERROR(VLOOKUP(B42,concorrenti!A:C,3,0)," ")</f>
        <v>A</v>
      </c>
      <c r="D42" s="12" t="str">
        <f>VLOOKUP(B42,concorrenti!A:E,5,0)</f>
        <v>X</v>
      </c>
      <c r="E42" s="59" t="str">
        <f>VLOOKUP(B42,concorrenti!A$3:G$312,2,0)</f>
        <v>OROBICO</v>
      </c>
      <c r="F42" s="133">
        <f>IFERROR(VLOOKUP(B42,'Nora Sciplino'!A$11:P$99,16,0),0)</f>
        <v>0</v>
      </c>
      <c r="G42" s="134">
        <f>IFERROR(VLOOKUP(B42,Castellotti!A$11:P$99,16,0),0)</f>
        <v>0</v>
      </c>
      <c r="H42" s="134">
        <f>IFERROR(VLOOKUP(B42,'Castelli Pavesi'!A$12:P$100,16,0),0)</f>
        <v>0</v>
      </c>
      <c r="I42" s="134">
        <f>IFERROR(VLOOKUP(B42,Solidarietà!A$12:P$100,16,0),0)</f>
        <v>102.2175</v>
      </c>
      <c r="J42" s="133">
        <f>IFERROR(VLOOKUP(B42,Maserati!A$13:P$47,16,0),0)</f>
        <v>0</v>
      </c>
      <c r="K42" s="134">
        <v>0</v>
      </c>
      <c r="L42" s="133">
        <f>IFERROR(VLOOKUP(B42,'200 Miglia CR'!A:P,16,0),0)</f>
        <v>0</v>
      </c>
      <c r="M42" s="133">
        <f>IFERROR(VLOOKUP(B42,Ambrosiano!A:Q,16,0),0)</f>
        <v>0</v>
      </c>
      <c r="N42" s="133">
        <f>IFERROR(VLOOKUP(B42,#REF!,16,0),0)</f>
        <v>0</v>
      </c>
      <c r="O42" s="137"/>
      <c r="P42" s="135">
        <f t="shared" si="5"/>
        <v>102.2175</v>
      </c>
      <c r="Q42" s="8"/>
      <c r="R42" s="138">
        <f t="shared" si="6"/>
        <v>1</v>
      </c>
      <c r="S42" s="136">
        <f>VLOOKUP(R42,Regolamento!J$6:L$14,3,0)</f>
        <v>1</v>
      </c>
      <c r="T42" s="8"/>
      <c r="U42" s="140">
        <f t="shared" si="7"/>
        <v>102.2175</v>
      </c>
      <c r="X42" s="73"/>
      <c r="AD42" s="15"/>
      <c r="AE42" s="73"/>
    </row>
    <row r="43" spans="1:32" x14ac:dyDescent="0.25">
      <c r="A43">
        <v>38</v>
      </c>
      <c r="B43" s="8" t="s">
        <v>180</v>
      </c>
      <c r="C43" s="12" t="str">
        <f>IFERROR(VLOOKUP(B43,concorrenti!A:C,3,0)," ")</f>
        <v>A</v>
      </c>
      <c r="D43" s="12">
        <f>VLOOKUP(B43,concorrenti!A:E,5,0)</f>
        <v>0</v>
      </c>
      <c r="E43" s="59" t="str">
        <f>VLOOKUP(B43,concorrenti!A$3:G$312,2,0)</f>
        <v>VCC COMO</v>
      </c>
      <c r="F43" s="133">
        <f>IFERROR(VLOOKUP(B43,'Nora Sciplino'!A$11:P$99,16,0),0)</f>
        <v>85.423600000000022</v>
      </c>
      <c r="G43" s="134">
        <f>IFERROR(VLOOKUP(B43,Castellotti!A$11:P$99,16,0),0)</f>
        <v>14.16</v>
      </c>
      <c r="H43" s="134">
        <f>IFERROR(VLOOKUP(B43,'Castelli Pavesi'!A$12:P$100,16,0),0)</f>
        <v>1E-3</v>
      </c>
      <c r="I43" s="134">
        <f>IFERROR(VLOOKUP(B43,Solidarietà!A$12:P$100,16,0),0)</f>
        <v>0</v>
      </c>
      <c r="J43" s="133">
        <f>IFERROR(VLOOKUP(B43,Maserati!A$13:P$47,16,0),0)</f>
        <v>0</v>
      </c>
      <c r="K43" s="134">
        <v>0</v>
      </c>
      <c r="L43" s="133">
        <f>IFERROR(VLOOKUP(B43,'200 Miglia CR'!A:P,16,0),0)</f>
        <v>0</v>
      </c>
      <c r="M43" s="133">
        <f>IFERROR(VLOOKUP(B43,Ambrosiano!A:Q,16,0),0)</f>
        <v>0</v>
      </c>
      <c r="N43" s="133">
        <f>IFERROR(VLOOKUP(B43,#REF!,16,0),0)</f>
        <v>0</v>
      </c>
      <c r="O43" s="79"/>
      <c r="P43" s="135">
        <f t="shared" si="5"/>
        <v>99.584600000000023</v>
      </c>
      <c r="R43" s="45">
        <f t="shared" si="6"/>
        <v>3</v>
      </c>
      <c r="S43" s="136">
        <f>VLOOKUP(R43,Regolamento!J$6:L$14,3,0)</f>
        <v>1.1000000000000001</v>
      </c>
      <c r="U43" s="135">
        <f t="shared" si="7"/>
        <v>109.54306000000004</v>
      </c>
      <c r="X43" s="73"/>
      <c r="AD43" s="15"/>
      <c r="AE43" s="73"/>
    </row>
    <row r="44" spans="1:32" x14ac:dyDescent="0.25">
      <c r="A44">
        <v>39</v>
      </c>
      <c r="B44" s="8" t="s">
        <v>295</v>
      </c>
      <c r="C44" s="12" t="str">
        <f>IFERROR(VLOOKUP(B44,concorrenti!A:C,3,0)," ")</f>
        <v>A</v>
      </c>
      <c r="D44" s="12">
        <f>VLOOKUP(B44,concorrenti!A:E,5,0)</f>
        <v>0</v>
      </c>
      <c r="E44" s="59" t="str">
        <f>VLOOKUP(B44,concorrenti!A$3:G$312,2,0)</f>
        <v xml:space="preserve"> PROGETTO MITE</v>
      </c>
      <c r="F44" s="133">
        <f>IFERROR(VLOOKUP(B44,'Nora Sciplino'!A$11:P$99,16,0),0)</f>
        <v>46.845200000000006</v>
      </c>
      <c r="G44" s="134">
        <f>IFERROR(VLOOKUP(B44,Castellotti!A$11:P$99,16,0),0)</f>
        <v>53.808000000000007</v>
      </c>
      <c r="H44" s="134">
        <f>IFERROR(VLOOKUP(B44,'Castelli Pavesi'!A$12:P$100,16,0),0)</f>
        <v>0</v>
      </c>
      <c r="I44" s="134">
        <f>IFERROR(VLOOKUP(B44,Solidarietà!A$12:P$100,16,0),0)</f>
        <v>0</v>
      </c>
      <c r="J44" s="133">
        <f>IFERROR(VLOOKUP(B44,Maserati!A$13:P$47,16,0),0)</f>
        <v>0</v>
      </c>
      <c r="K44" s="134">
        <v>0</v>
      </c>
      <c r="L44" s="133">
        <f>IFERROR(VLOOKUP(B44,'200 Miglia CR'!A:P,16,0),0)</f>
        <v>0</v>
      </c>
      <c r="M44" s="133">
        <f>IFERROR(VLOOKUP(B44,Ambrosiano!A:Q,16,0),0)</f>
        <v>0</v>
      </c>
      <c r="N44" s="133">
        <f>IFERROR(VLOOKUP(B44,#REF!,16,0),0)</f>
        <v>0</v>
      </c>
      <c r="O44" s="79"/>
      <c r="P44" s="135">
        <f t="shared" si="5"/>
        <v>100.65320000000001</v>
      </c>
      <c r="R44" s="45">
        <f t="shared" si="6"/>
        <v>2</v>
      </c>
      <c r="S44" s="136">
        <f>VLOOKUP(R44,Regolamento!J$6:L$14,3,0)</f>
        <v>1.05</v>
      </c>
      <c r="U44" s="135">
        <f t="shared" si="7"/>
        <v>105.68586000000002</v>
      </c>
      <c r="X44" s="73"/>
      <c r="AD44" s="15"/>
      <c r="AE44" s="73"/>
    </row>
    <row r="45" spans="1:32" x14ac:dyDescent="0.25">
      <c r="A45">
        <v>40</v>
      </c>
      <c r="B45" s="8" t="s">
        <v>158</v>
      </c>
      <c r="C45" s="12" t="str">
        <f>IFERROR(VLOOKUP(B45,concorrenti!A:C,3,0)," ")</f>
        <v>A</v>
      </c>
      <c r="D45" s="12">
        <f>VLOOKUP(B45,concorrenti!A:E,5,0)</f>
        <v>0</v>
      </c>
      <c r="E45" s="59" t="str">
        <f>VLOOKUP(B45,concorrenti!A$3:G$312,2,0)</f>
        <v>VCC COMO</v>
      </c>
      <c r="F45" s="133">
        <f>IFERROR(VLOOKUP(B45,'Nora Sciplino'!A$11:P$99,16,0),0)</f>
        <v>55.112000000000009</v>
      </c>
      <c r="G45" s="134">
        <f>IFERROR(VLOOKUP(B45,Castellotti!A$11:P$99,16,0),0)</f>
        <v>42.480000000000004</v>
      </c>
      <c r="H45" s="134">
        <f>IFERROR(VLOOKUP(B45,'Castelli Pavesi'!A$12:P$100,16,0),0)</f>
        <v>0</v>
      </c>
      <c r="I45" s="134">
        <f>IFERROR(VLOOKUP(B45,Solidarietà!A$12:P$100,16,0),0)</f>
        <v>0</v>
      </c>
      <c r="J45" s="133">
        <f>IFERROR(VLOOKUP(B45,Maserati!A$13:P$47,16,0),0)</f>
        <v>0</v>
      </c>
      <c r="K45" s="134">
        <v>0</v>
      </c>
      <c r="L45" s="133">
        <f>IFERROR(VLOOKUP(B45,'200 Miglia CR'!A:P,16,0),0)</f>
        <v>0</v>
      </c>
      <c r="M45" s="133">
        <f>IFERROR(VLOOKUP(B45,Ambrosiano!A:Q,16,0),0)</f>
        <v>0</v>
      </c>
      <c r="N45" s="133">
        <f>IFERROR(VLOOKUP(B45,#REF!,16,0),0)</f>
        <v>0</v>
      </c>
      <c r="P45" s="135">
        <f t="shared" si="5"/>
        <v>97.592000000000013</v>
      </c>
      <c r="R45" s="45">
        <f t="shared" si="6"/>
        <v>2</v>
      </c>
      <c r="S45" s="136">
        <f>VLOOKUP(R45,Regolamento!J$6:L$14,3,0)</f>
        <v>1.05</v>
      </c>
      <c r="U45" s="135">
        <f t="shared" si="7"/>
        <v>102.47160000000002</v>
      </c>
      <c r="W45"/>
      <c r="AD45" s="15"/>
      <c r="AE45" s="73"/>
    </row>
    <row r="46" spans="1:32" x14ac:dyDescent="0.25">
      <c r="A46">
        <v>41</v>
      </c>
      <c r="B46" s="8" t="s">
        <v>333</v>
      </c>
      <c r="C46" s="12" t="str">
        <f>IFERROR(VLOOKUP(B46,concorrenti!A:C,3,0)," ")</f>
        <v>A</v>
      </c>
      <c r="D46" s="12">
        <f>VLOOKUP(B46,concorrenti!A:E,5,0)</f>
        <v>0</v>
      </c>
      <c r="E46" s="59" t="str">
        <f>VLOOKUP(B46,concorrenti!A$3:G$312,2,0)</f>
        <v>VCC CARDUCCI</v>
      </c>
      <c r="F46" s="133">
        <f>IFERROR(VLOOKUP(B46,'Nora Sciplino'!A$11:P$99,16,0),0)</f>
        <v>0</v>
      </c>
      <c r="G46" s="134">
        <f>IFERROR(VLOOKUP(B46,Castellotti!A$11:P$99,16,0),0)</f>
        <v>0</v>
      </c>
      <c r="H46" s="134">
        <f>IFERROR(VLOOKUP(B46,'Castelli Pavesi'!A$12:P$100,16,0),0)</f>
        <v>91.963200000000001</v>
      </c>
      <c r="I46" s="134">
        <f>IFERROR(VLOOKUP(B46,Solidarietà!A$12:P$100,16,0),0)</f>
        <v>0</v>
      </c>
      <c r="J46" s="133">
        <f>IFERROR(VLOOKUP(B46,Maserati!A$13:P$47,16,0),0)</f>
        <v>0</v>
      </c>
      <c r="K46" s="134">
        <v>0</v>
      </c>
      <c r="L46" s="133">
        <f>IFERROR(VLOOKUP(B46,'200 Miglia CR'!A:P,16,0),0)</f>
        <v>0</v>
      </c>
      <c r="M46" s="133">
        <f>IFERROR(VLOOKUP(B46,Ambrosiano!A:Q,16,0),0)</f>
        <v>0</v>
      </c>
      <c r="N46" s="133">
        <f>IFERROR(VLOOKUP(B46,#REF!,16,0),0)</f>
        <v>0</v>
      </c>
      <c r="O46" s="137"/>
      <c r="P46" s="135">
        <f t="shared" si="5"/>
        <v>91.963200000000001</v>
      </c>
      <c r="Q46" s="8"/>
      <c r="R46" s="138">
        <f t="shared" si="6"/>
        <v>1</v>
      </c>
      <c r="S46" s="136">
        <f>VLOOKUP(R46,Regolamento!J$6:L$14,3,0)</f>
        <v>1</v>
      </c>
      <c r="T46" s="8"/>
      <c r="U46" s="140">
        <f t="shared" si="7"/>
        <v>91.963200000000001</v>
      </c>
      <c r="X46" s="73"/>
      <c r="AD46" s="15"/>
      <c r="AE46" s="73"/>
      <c r="AF46" s="8"/>
    </row>
    <row r="47" spans="1:32" x14ac:dyDescent="0.25">
      <c r="A47">
        <v>42</v>
      </c>
      <c r="B47" s="71" t="s">
        <v>362</v>
      </c>
      <c r="C47" s="12" t="str">
        <f>IFERROR(VLOOKUP(B47,concorrenti!A:C,3,0)," ")</f>
        <v>A</v>
      </c>
      <c r="D47" s="12">
        <f>VLOOKUP(B47,concorrenti!A:E,5,0)</f>
        <v>0</v>
      </c>
      <c r="E47" s="59" t="str">
        <f>VLOOKUP(B47,concorrenti!A$3:G$312,2,0)</f>
        <v>MWVCC</v>
      </c>
      <c r="F47" s="133">
        <f>IFERROR(VLOOKUP(B47,'Nora Sciplino'!A$11:P$99,16,0),0)</f>
        <v>0</v>
      </c>
      <c r="G47" s="134">
        <f>IFERROR(VLOOKUP(B47,Castellotti!A$11:P$99,16,0),0)</f>
        <v>0</v>
      </c>
      <c r="H47" s="134">
        <f>IFERROR(VLOOKUP(B47,'Castelli Pavesi'!A$12:P$100,16,0),0)</f>
        <v>0</v>
      </c>
      <c r="I47" s="134">
        <f>IFERROR(VLOOKUP(B47,Solidarietà!A$12:P$100,16,0),0)</f>
        <v>84.694499999999991</v>
      </c>
      <c r="J47" s="133">
        <f>IFERROR(VLOOKUP(B47,Maserati!A$13:P$47,16,0),0)</f>
        <v>0</v>
      </c>
      <c r="K47" s="134">
        <v>0</v>
      </c>
      <c r="L47" s="133">
        <f>IFERROR(VLOOKUP(B47,'200 Miglia CR'!A:P,16,0),0)</f>
        <v>0</v>
      </c>
      <c r="M47" s="133">
        <f>IFERROR(VLOOKUP(B47,Ambrosiano!A:Q,16,0),0)</f>
        <v>0</v>
      </c>
      <c r="N47" s="133">
        <f>IFERROR(VLOOKUP(B47,#REF!,16,0),0)</f>
        <v>0</v>
      </c>
      <c r="O47" s="79"/>
      <c r="P47" s="135">
        <f t="shared" si="5"/>
        <v>84.694499999999991</v>
      </c>
      <c r="R47" s="138">
        <f t="shared" si="6"/>
        <v>1</v>
      </c>
      <c r="S47" s="136">
        <f>VLOOKUP(R47,Regolamento!J$6:L$14,3,0)</f>
        <v>1</v>
      </c>
      <c r="T47" s="8"/>
      <c r="U47" s="140">
        <f t="shared" si="7"/>
        <v>84.694499999999991</v>
      </c>
      <c r="W47"/>
      <c r="AD47" s="15"/>
      <c r="AE47" s="73"/>
      <c r="AF47" s="8"/>
    </row>
    <row r="48" spans="1:32" s="8" customFormat="1" x14ac:dyDescent="0.25">
      <c r="A48">
        <v>43</v>
      </c>
      <c r="B48" s="8" t="s">
        <v>305</v>
      </c>
      <c r="C48" s="12" t="str">
        <f>IFERROR(VLOOKUP(B48,concorrenti!A:C,3,0)," ")</f>
        <v>A</v>
      </c>
      <c r="D48" s="12">
        <f>VLOOKUP(B48,concorrenti!A:E,5,0)</f>
        <v>0</v>
      </c>
      <c r="E48" s="59" t="str">
        <f>VLOOKUP(B48,concorrenti!A$3:G$312,2,0)</f>
        <v>RUOTE D'EPOCA PAVIA</v>
      </c>
      <c r="F48" s="133">
        <f>IFERROR(VLOOKUP(B48,'Nora Sciplino'!A$11:P$99,16,0),0)</f>
        <v>0</v>
      </c>
      <c r="G48" s="134">
        <f>IFERROR(VLOOKUP(B48,Castellotti!A$11:P$99,16,0),0)</f>
        <v>39.648000000000003</v>
      </c>
      <c r="H48" s="134">
        <f>IFERROR(VLOOKUP(B48,'Castelli Pavesi'!A$12:P$100,16,0),0)</f>
        <v>0</v>
      </c>
      <c r="I48" s="134">
        <f>IFERROR(VLOOKUP(B48,Solidarietà!A$12:P$100,16,0),0)</f>
        <v>40.886999999999993</v>
      </c>
      <c r="J48" s="133">
        <f>IFERROR(VLOOKUP(B48,Maserati!A$13:P$47,16,0),0)</f>
        <v>0</v>
      </c>
      <c r="K48" s="134">
        <v>0</v>
      </c>
      <c r="L48" s="133">
        <f>IFERROR(VLOOKUP(B48,'200 Miglia CR'!A:P,16,0),0)</f>
        <v>0</v>
      </c>
      <c r="M48" s="133">
        <f>IFERROR(VLOOKUP(B48,Ambrosiano!A:Q,16,0),0)</f>
        <v>0</v>
      </c>
      <c r="N48" s="133">
        <f>IFERROR(VLOOKUP(B48,#REF!,16,0),0)</f>
        <v>0</v>
      </c>
      <c r="O48" s="79"/>
      <c r="P48" s="135">
        <f t="shared" ref="P48:P79" si="8">+F48+H48+I48+G48+N48+L48+M48+J48+K48</f>
        <v>80.534999999999997</v>
      </c>
      <c r="Q48"/>
      <c r="R48" s="45">
        <f t="shared" si="6"/>
        <v>2</v>
      </c>
      <c r="S48" s="136">
        <f>VLOOKUP(R48,Regolamento!J$6:L$14,3,0)</f>
        <v>1.05</v>
      </c>
      <c r="T48"/>
      <c r="U48" s="140">
        <f t="shared" si="7"/>
        <v>84.561750000000004</v>
      </c>
      <c r="V48"/>
      <c r="W48" s="4"/>
      <c r="X48" s="73"/>
      <c r="Y48"/>
      <c r="Z48"/>
      <c r="AA48"/>
      <c r="AB48"/>
      <c r="AC48"/>
      <c r="AD48" s="15"/>
      <c r="AE48" s="73"/>
    </row>
    <row r="49" spans="1:31" s="8" customFormat="1" x14ac:dyDescent="0.25">
      <c r="A49">
        <v>44</v>
      </c>
      <c r="B49" t="s">
        <v>287</v>
      </c>
      <c r="C49" s="12" t="str">
        <f>IFERROR(VLOOKUP(B49,concorrenti!A:C,3,0)," ")</f>
        <v>A</v>
      </c>
      <c r="D49" s="12">
        <f>VLOOKUP(B49,concorrenti!A:E,5,0)</f>
        <v>0</v>
      </c>
      <c r="E49" s="59" t="str">
        <f>VLOOKUP(B49,concorrenti!A$3:G$312,2,0)</f>
        <v>CASTELLOTTI</v>
      </c>
      <c r="F49" s="133">
        <f>IFERROR(VLOOKUP(B49,'Nora Sciplino'!A$11:P$99,16,0),0)</f>
        <v>57.867600000000003</v>
      </c>
      <c r="G49" s="134">
        <f>IFERROR(VLOOKUP(B49,Castellotti!A$11:P$99,16,0),0)</f>
        <v>22.656000000000002</v>
      </c>
      <c r="H49" s="134">
        <f>IFERROR(VLOOKUP(B49,'Castelli Pavesi'!A$12:P$100,16,0),0)</f>
        <v>0</v>
      </c>
      <c r="I49" s="134">
        <f>IFERROR(VLOOKUP(B49,Solidarietà!A$12:P$100,16,0),0)</f>
        <v>0</v>
      </c>
      <c r="J49" s="133">
        <f>IFERROR(VLOOKUP(B49,Maserati!A$13:P$47,16,0),0)</f>
        <v>0</v>
      </c>
      <c r="K49" s="134">
        <v>0</v>
      </c>
      <c r="L49" s="133">
        <f>IFERROR(VLOOKUP(B49,'200 Miglia CR'!A:P,16,0),0)</f>
        <v>0</v>
      </c>
      <c r="M49" s="133">
        <f>IFERROR(VLOOKUP(B49,Ambrosiano!A:Q,16,0),0)</f>
        <v>0</v>
      </c>
      <c r="N49" s="133">
        <f>IFERROR(VLOOKUP(B49,#REF!,16,0),0)</f>
        <v>0</v>
      </c>
      <c r="O49"/>
      <c r="P49" s="135">
        <f t="shared" si="8"/>
        <v>80.523600000000002</v>
      </c>
      <c r="Q49"/>
      <c r="R49" s="45">
        <f t="shared" si="6"/>
        <v>2</v>
      </c>
      <c r="S49" s="136">
        <f>VLOOKUP(R49,Regolamento!J$6:L$14,3,0)</f>
        <v>1.05</v>
      </c>
      <c r="T49"/>
      <c r="U49" s="135">
        <f t="shared" si="7"/>
        <v>84.549780000000013</v>
      </c>
      <c r="V49"/>
      <c r="W49" s="62"/>
      <c r="X49" s="78"/>
      <c r="AC49"/>
      <c r="AD49" s="15"/>
      <c r="AE49" s="73"/>
    </row>
    <row r="50" spans="1:31" s="8" customFormat="1" x14ac:dyDescent="0.25">
      <c r="A50">
        <v>45</v>
      </c>
      <c r="B50" s="8" t="s">
        <v>297</v>
      </c>
      <c r="C50" s="12" t="str">
        <f>IFERROR(VLOOKUP(B50,concorrenti!A:C,3,0)," ")</f>
        <v>A</v>
      </c>
      <c r="D50" s="12">
        <f>VLOOKUP(B50,concorrenti!A:E,5,0)</f>
        <v>0</v>
      </c>
      <c r="E50" s="59" t="str">
        <f>VLOOKUP(B50,concorrenti!A$3:G$312,2,0)</f>
        <v xml:space="preserve"> CAVEM</v>
      </c>
      <c r="F50" s="133">
        <f>IFERROR(VLOOKUP(B50,'Nora Sciplino'!A$11:P$99,16,0),0)</f>
        <v>82.668000000000021</v>
      </c>
      <c r="G50" s="134">
        <f>IFERROR(VLOOKUP(B50,Castellotti!A$11:P$99,16,0),0)</f>
        <v>0</v>
      </c>
      <c r="H50" s="134">
        <f>IFERROR(VLOOKUP(B50,'Castelli Pavesi'!A$12:P$100,16,0),0)</f>
        <v>0</v>
      </c>
      <c r="I50" s="134">
        <f>IFERROR(VLOOKUP(B50,Solidarietà!A$12:P$100,16,0),0)</f>
        <v>0</v>
      </c>
      <c r="J50" s="133">
        <f>IFERROR(VLOOKUP(B50,Maserati!A$13:P$47,16,0),0)</f>
        <v>0</v>
      </c>
      <c r="K50" s="134">
        <v>0</v>
      </c>
      <c r="L50" s="133">
        <f>IFERROR(VLOOKUP(B50,'200 Miglia CR'!A:P,16,0),0)</f>
        <v>0</v>
      </c>
      <c r="M50" s="133">
        <f>IFERROR(VLOOKUP(B50,Ambrosiano!A:Q,16,0),0)</f>
        <v>0</v>
      </c>
      <c r="N50" s="133">
        <f>IFERROR(VLOOKUP(B50,#REF!,16,0),0)</f>
        <v>0</v>
      </c>
      <c r="O50" s="79"/>
      <c r="P50" s="135">
        <f t="shared" si="8"/>
        <v>82.668000000000021</v>
      </c>
      <c r="Q50"/>
      <c r="R50" s="45">
        <f t="shared" si="6"/>
        <v>1</v>
      </c>
      <c r="S50" s="136">
        <f>VLOOKUP(R50,Regolamento!J$6:L$14,3,0)</f>
        <v>1</v>
      </c>
      <c r="T50"/>
      <c r="U50" s="135">
        <f t="shared" si="7"/>
        <v>82.668000000000021</v>
      </c>
      <c r="V50"/>
      <c r="W50" s="62"/>
      <c r="X50" s="78"/>
      <c r="AC50"/>
      <c r="AD50" s="15"/>
      <c r="AE50" s="73"/>
    </row>
    <row r="51" spans="1:31" s="8" customFormat="1" x14ac:dyDescent="0.25">
      <c r="A51">
        <v>46</v>
      </c>
      <c r="B51" s="71" t="s">
        <v>184</v>
      </c>
      <c r="C51" s="12" t="str">
        <f>IFERROR(VLOOKUP(B51,concorrenti!A:C,3,0)," ")</f>
        <v>C</v>
      </c>
      <c r="D51" s="12">
        <f>VLOOKUP(B51,concorrenti!A:E,5,0)</f>
        <v>0</v>
      </c>
      <c r="E51" s="59" t="str">
        <f>VLOOKUP(B51,concorrenti!A$3:G$312,2,0)</f>
        <v>OROBICO</v>
      </c>
      <c r="F51" s="133">
        <f>IFERROR(VLOOKUP(B51,'Nora Sciplino'!A$11:P$99,16,0),0)</f>
        <v>9.9999999999999995E-7</v>
      </c>
      <c r="G51" s="134">
        <f>IFERROR(VLOOKUP(B51,Castellotti!A$11:P$99,16,0),0)</f>
        <v>11.328000000000001</v>
      </c>
      <c r="H51" s="134">
        <f>IFERROR(VLOOKUP(B51,'Castelli Pavesi'!A$12:P$100,16,0),0)</f>
        <v>45.9816</v>
      </c>
      <c r="I51" s="134">
        <f>IFERROR(VLOOKUP(B51,Solidarietà!A$12:P$100,16,0),0)</f>
        <v>8.7614999999999981</v>
      </c>
      <c r="J51" s="133">
        <f>IFERROR(VLOOKUP(B51,Maserati!A$13:P$47,16,0),0)</f>
        <v>0</v>
      </c>
      <c r="K51" s="134">
        <v>0</v>
      </c>
      <c r="L51" s="133">
        <f>IFERROR(VLOOKUP(B51,'200 Miglia CR'!A:P,16,0),0)</f>
        <v>0</v>
      </c>
      <c r="M51" s="133">
        <f>IFERROR(VLOOKUP(B51,Ambrosiano!A:Q,16,0),0)</f>
        <v>0</v>
      </c>
      <c r="N51" s="133">
        <f>IFERROR(VLOOKUP(B51,#REF!,16,0),0)</f>
        <v>0</v>
      </c>
      <c r="O51" s="137"/>
      <c r="P51" s="135">
        <f t="shared" si="8"/>
        <v>66.071100999999999</v>
      </c>
      <c r="R51" s="138">
        <f t="shared" si="6"/>
        <v>4</v>
      </c>
      <c r="S51" s="139">
        <f>VLOOKUP(R51,Regolamento!J$6:L$14,3,0)</f>
        <v>1.1499999999999999</v>
      </c>
      <c r="U51" s="140">
        <f t="shared" si="7"/>
        <v>75.981766149999999</v>
      </c>
      <c r="V51"/>
      <c r="W51" s="62"/>
      <c r="X51" s="78"/>
      <c r="AC51"/>
      <c r="AD51" s="15"/>
      <c r="AE51" s="73"/>
    </row>
    <row r="52" spans="1:31" s="8" customFormat="1" x14ac:dyDescent="0.25">
      <c r="A52">
        <v>47</v>
      </c>
      <c r="B52" s="8" t="s">
        <v>30</v>
      </c>
      <c r="C52" s="12" t="str">
        <f>IFERROR(VLOOKUP(B52,concorrenti!A:C,3,0)," ")</f>
        <v>B</v>
      </c>
      <c r="D52" s="12">
        <f>VLOOKUP(B52,concorrenti!A:E,5,0)</f>
        <v>0</v>
      </c>
      <c r="E52" s="59" t="str">
        <f>VLOOKUP(B52,concorrenti!A$3:G$312,2,0)</f>
        <v>OROBICO</v>
      </c>
      <c r="F52" s="133">
        <f>IFERROR(VLOOKUP(B52,'Nora Sciplino'!A$11:P$99,16,0),0)</f>
        <v>8.2668000000000017</v>
      </c>
      <c r="G52" s="134">
        <f>IFERROR(VLOOKUP(B52,Castellotti!A$11:P$99,16,0),0)</f>
        <v>0</v>
      </c>
      <c r="H52" s="134">
        <f>IFERROR(VLOOKUP(B52,'Castelli Pavesi'!A$12:P$100,16,0),0)</f>
        <v>59.505599999999994</v>
      </c>
      <c r="I52" s="134">
        <f>IFERROR(VLOOKUP(B52,Solidarietà!A$12:P$100,16,0),0)</f>
        <v>0</v>
      </c>
      <c r="J52" s="133">
        <f>IFERROR(VLOOKUP(B52,Maserati!A$13:P$47,16,0),0)</f>
        <v>0</v>
      </c>
      <c r="K52" s="134">
        <v>0</v>
      </c>
      <c r="L52" s="133">
        <f>IFERROR(VLOOKUP(B52,'200 Miglia CR'!A:P,16,0),0)</f>
        <v>0</v>
      </c>
      <c r="M52" s="133">
        <f>IFERROR(VLOOKUP(B52,Ambrosiano!A:Q,16,0),0)</f>
        <v>0</v>
      </c>
      <c r="N52" s="133">
        <f>IFERROR(VLOOKUP(B52,#REF!,16,0),0)</f>
        <v>0</v>
      </c>
      <c r="O52"/>
      <c r="P52" s="135">
        <f t="shared" si="8"/>
        <v>67.77239999999999</v>
      </c>
      <c r="Q52"/>
      <c r="R52" s="45">
        <f t="shared" si="6"/>
        <v>2</v>
      </c>
      <c r="S52" s="136">
        <f>VLOOKUP(R52,Regolamento!J$6:L$14,3,0)</f>
        <v>1.05</v>
      </c>
      <c r="T52"/>
      <c r="U52" s="140">
        <f t="shared" si="7"/>
        <v>71.161019999999994</v>
      </c>
      <c r="V52"/>
      <c r="W52" s="62"/>
      <c r="X52" s="78"/>
      <c r="AC52"/>
      <c r="AD52" s="15"/>
      <c r="AE52" s="73"/>
    </row>
    <row r="53" spans="1:31" s="8" customFormat="1" x14ac:dyDescent="0.25">
      <c r="A53">
        <v>48</v>
      </c>
      <c r="B53" s="8" t="s">
        <v>286</v>
      </c>
      <c r="C53" s="12" t="str">
        <f>IFERROR(VLOOKUP(B53,concorrenti!A:C,3,0)," ")</f>
        <v>A</v>
      </c>
      <c r="D53" s="12">
        <f>VLOOKUP(B53,concorrenti!A:E,5,0)</f>
        <v>0</v>
      </c>
      <c r="E53" s="59" t="str">
        <f>VLOOKUP(B53,concorrenti!A$3:G$312,2,0)</f>
        <v>CASTELLOTTI</v>
      </c>
      <c r="F53" s="133">
        <f>IFERROR(VLOOKUP(B53,'Nora Sciplino'!A$11:P$99,16,0),0)</f>
        <v>74.401200000000017</v>
      </c>
      <c r="G53" s="134">
        <f>IFERROR(VLOOKUP(B53,Castellotti!A$11:P$99,16,0),0)</f>
        <v>0</v>
      </c>
      <c r="H53" s="134">
        <f>IFERROR(VLOOKUP(B53,'Castelli Pavesi'!A$12:P$100,16,0),0)</f>
        <v>0</v>
      </c>
      <c r="I53" s="134">
        <f>IFERROR(VLOOKUP(B53,Solidarietà!A$12:P$100,16,0),0)</f>
        <v>0</v>
      </c>
      <c r="J53" s="133">
        <f>IFERROR(VLOOKUP(B53,Maserati!A$13:P$47,16,0),0)</f>
        <v>0</v>
      </c>
      <c r="K53" s="134">
        <v>0</v>
      </c>
      <c r="L53" s="133">
        <f>IFERROR(VLOOKUP(B53,'200 Miglia CR'!A:P,16,0),0)</f>
        <v>0</v>
      </c>
      <c r="M53" s="133">
        <f>IFERROR(VLOOKUP(B53,Ambrosiano!A:Q,16,0),0)</f>
        <v>0</v>
      </c>
      <c r="N53" s="133">
        <f>IFERROR(VLOOKUP(B53,#REF!,16,0),0)</f>
        <v>0</v>
      </c>
      <c r="O53" s="79"/>
      <c r="P53" s="135">
        <f t="shared" si="8"/>
        <v>74.401200000000017</v>
      </c>
      <c r="Q53"/>
      <c r="R53" s="45">
        <f t="shared" si="6"/>
        <v>1</v>
      </c>
      <c r="S53" s="136">
        <f>VLOOKUP(R53,Regolamento!J$6:L$14,3,0)</f>
        <v>1</v>
      </c>
      <c r="T53"/>
      <c r="U53" s="135">
        <f t="shared" si="7"/>
        <v>74.401200000000017</v>
      </c>
      <c r="AC53"/>
      <c r="AD53" s="15"/>
      <c r="AE53" s="73"/>
    </row>
    <row r="54" spans="1:31" s="8" customFormat="1" x14ac:dyDescent="0.25">
      <c r="A54">
        <v>49</v>
      </c>
      <c r="B54" t="s">
        <v>72</v>
      </c>
      <c r="C54" s="12" t="str">
        <f>IFERROR(VLOOKUP(B54,concorrenti!A:C,3,0)," ")</f>
        <v>C</v>
      </c>
      <c r="D54" s="12">
        <f>VLOOKUP(B54,concorrenti!A:E,5,0)</f>
        <v>0</v>
      </c>
      <c r="E54" s="59" t="str">
        <f>VLOOKUP(B54,concorrenti!A$3:G$312,2,0)</f>
        <v>VAMS</v>
      </c>
      <c r="F54" s="133">
        <f>IFERROR(VLOOKUP(B54,'Nora Sciplino'!A$11:P$99,16,0),0)</f>
        <v>0</v>
      </c>
      <c r="G54" s="134">
        <f>IFERROR(VLOOKUP(B54,Castellotti!A$11:P$99,16,0),0)</f>
        <v>31.152000000000005</v>
      </c>
      <c r="H54" s="134">
        <f>IFERROR(VLOOKUP(B54,'Castelli Pavesi'!A$12:P$100,16,0),0)</f>
        <v>35.162400000000005</v>
      </c>
      <c r="I54" s="134">
        <f>IFERROR(VLOOKUP(B54,Solidarietà!A$12:P$100,16,0),0)</f>
        <v>0</v>
      </c>
      <c r="J54" s="133">
        <f>IFERROR(VLOOKUP(B54,Maserati!A$13:P$47,16,0),0)</f>
        <v>0</v>
      </c>
      <c r="K54" s="134">
        <v>0</v>
      </c>
      <c r="L54" s="133">
        <f>IFERROR(VLOOKUP(B54,'200 Miglia CR'!A:P,16,0),0)</f>
        <v>0</v>
      </c>
      <c r="M54" s="133">
        <f>IFERROR(VLOOKUP(B54,Ambrosiano!A:Q,16,0),0)</f>
        <v>0</v>
      </c>
      <c r="N54" s="133">
        <f>IFERROR(VLOOKUP(B54,#REF!,16,0),0)</f>
        <v>0</v>
      </c>
      <c r="O54" s="137"/>
      <c r="P54" s="135">
        <f t="shared" si="8"/>
        <v>66.314400000000006</v>
      </c>
      <c r="R54" s="138">
        <f t="shared" si="6"/>
        <v>2</v>
      </c>
      <c r="S54" s="136">
        <f>VLOOKUP(R54,Regolamento!J$6:L$14,3,0)</f>
        <v>1.05</v>
      </c>
      <c r="U54" s="140">
        <f t="shared" si="7"/>
        <v>69.630120000000005</v>
      </c>
      <c r="AC54"/>
      <c r="AD54" s="15"/>
      <c r="AE54" s="73"/>
    </row>
    <row r="55" spans="1:31" s="8" customFormat="1" x14ac:dyDescent="0.25">
      <c r="A55">
        <v>50</v>
      </c>
      <c r="B55" s="8" t="s">
        <v>143</v>
      </c>
      <c r="C55" s="12" t="str">
        <f>IFERROR(VLOOKUP(B55,concorrenti!A:C,3,0)," ")</f>
        <v>A</v>
      </c>
      <c r="D55" s="12">
        <f>VLOOKUP(B55,concorrenti!A:E,5,0)</f>
        <v>0</v>
      </c>
      <c r="E55" s="59" t="str">
        <f>VLOOKUP(B55,concorrenti!A$3:G$312,2,0)</f>
        <v>AMAMS</v>
      </c>
      <c r="F55" s="133">
        <f>IFERROR(VLOOKUP(B55,'Nora Sciplino'!A$11:P$99,16,0),0)</f>
        <v>0</v>
      </c>
      <c r="G55" s="134">
        <f>IFERROR(VLOOKUP(B55,Castellotti!A$11:P$99,16,0),0)</f>
        <v>70.8</v>
      </c>
      <c r="H55" s="134">
        <f>IFERROR(VLOOKUP(B55,'Castelli Pavesi'!A$12:P$100,16,0),0)</f>
        <v>0</v>
      </c>
      <c r="I55" s="134">
        <f>IFERROR(VLOOKUP(B55,Solidarietà!A$12:P$100,16,0),0)</f>
        <v>0</v>
      </c>
      <c r="J55" s="133">
        <f>IFERROR(VLOOKUP(B55,Maserati!A$13:P$47,16,0),0)</f>
        <v>0</v>
      </c>
      <c r="K55" s="134">
        <v>0</v>
      </c>
      <c r="L55" s="133">
        <f>IFERROR(VLOOKUP(B55,'200 Miglia CR'!A:P,16,0),0)</f>
        <v>0</v>
      </c>
      <c r="M55" s="133">
        <f>IFERROR(VLOOKUP(B55,Ambrosiano!A:Q,16,0),0)</f>
        <v>0</v>
      </c>
      <c r="N55" s="133">
        <f>IFERROR(VLOOKUP(B55,#REF!,16,0),0)</f>
        <v>0</v>
      </c>
      <c r="O55" s="137"/>
      <c r="P55" s="135">
        <f t="shared" si="8"/>
        <v>70.8</v>
      </c>
      <c r="R55" s="138">
        <f t="shared" si="6"/>
        <v>1</v>
      </c>
      <c r="S55" s="136">
        <f>VLOOKUP(R55,Regolamento!J$6:L$14,3,0)</f>
        <v>1</v>
      </c>
      <c r="U55" s="140">
        <f t="shared" si="7"/>
        <v>70.8</v>
      </c>
      <c r="W55" s="62"/>
      <c r="X55" s="78"/>
    </row>
    <row r="56" spans="1:31" s="8" customFormat="1" x14ac:dyDescent="0.25">
      <c r="A56">
        <v>51</v>
      </c>
      <c r="B56" t="s">
        <v>435</v>
      </c>
      <c r="C56" s="12" t="str">
        <f>IFERROR(VLOOKUP(B56,concorrenti!A:C,3,0)," ")</f>
        <v>C</v>
      </c>
      <c r="D56" s="12">
        <f>VLOOKUP(B56,concorrenti!A:E,5,0)</f>
        <v>0</v>
      </c>
      <c r="E56" s="59" t="str">
        <f>VLOOKUP(B56,concorrenti!A$3:G$312,2,0)</f>
        <v>CASTELLOTTI</v>
      </c>
      <c r="F56" s="133">
        <f>IFERROR(VLOOKUP(B56,'Nora Sciplino'!A$11:P$99,16,0),0)</f>
        <v>5.5112000000000005</v>
      </c>
      <c r="G56" s="134">
        <f>IFERROR(VLOOKUP(B56,Castellotti!A$11:P$99,16,0),0)</f>
        <v>0</v>
      </c>
      <c r="H56" s="134">
        <f>IFERROR(VLOOKUP(B56,'Castelli Pavesi'!A$12:P$100,16,0),0)</f>
        <v>56.800799999999995</v>
      </c>
      <c r="I56" s="134">
        <f>IFERROR(VLOOKUP(B56,Solidarietà!A$12:P$100,16,0),0)</f>
        <v>0</v>
      </c>
      <c r="J56" s="133">
        <f>IFERROR(VLOOKUP(B56,Maserati!A$13:P$47,16,0),0)</f>
        <v>0</v>
      </c>
      <c r="K56" s="134">
        <v>0</v>
      </c>
      <c r="L56" s="133">
        <f>IFERROR(VLOOKUP(B56,'200 Miglia CR'!A:P,16,0),0)</f>
        <v>0</v>
      </c>
      <c r="M56" s="133">
        <f>IFERROR(VLOOKUP(B56,Ambrosiano!A:Q,16,0),0)</f>
        <v>0</v>
      </c>
      <c r="N56" s="133">
        <f>IFERROR(VLOOKUP(B56,#REF!,16,0),0)</f>
        <v>0</v>
      </c>
      <c r="O56" s="137"/>
      <c r="P56" s="135">
        <f t="shared" si="8"/>
        <v>62.311999999999998</v>
      </c>
      <c r="R56" s="138">
        <f t="shared" si="6"/>
        <v>2</v>
      </c>
      <c r="S56" s="139">
        <f>VLOOKUP(R56,Regolamento!J$6:L$14,3,0)</f>
        <v>1.05</v>
      </c>
      <c r="U56" s="140">
        <f t="shared" si="7"/>
        <v>65.427599999999998</v>
      </c>
      <c r="W56" s="62"/>
      <c r="X56" s="78"/>
    </row>
    <row r="57" spans="1:31" s="8" customFormat="1" x14ac:dyDescent="0.25">
      <c r="A57">
        <v>52</v>
      </c>
      <c r="B57" s="8" t="s">
        <v>28</v>
      </c>
      <c r="C57" s="12" t="str">
        <f>IFERROR(VLOOKUP(B57,concorrenti!A:C,3,0)," ")</f>
        <v>A</v>
      </c>
      <c r="D57" s="12">
        <f>VLOOKUP(B57,concorrenti!A:E,5,0)</f>
        <v>0</v>
      </c>
      <c r="E57" s="59" t="str">
        <f>VLOOKUP(B57,concorrenti!A$3:G$312,2,0)</f>
        <v>OROBICO</v>
      </c>
      <c r="F57" s="133">
        <f>IFERROR(VLOOKUP(B57,'Nora Sciplino'!A$11:P$99,16,0),0)</f>
        <v>0</v>
      </c>
      <c r="G57" s="134">
        <f>IFERROR(VLOOKUP(B57,Castellotti!A$11:P$99,16,0),0)</f>
        <v>0</v>
      </c>
      <c r="H57" s="134">
        <f>IFERROR(VLOOKUP(B57,'Castelli Pavesi'!A$12:P$100,16,0),0)</f>
        <v>62.210399999999993</v>
      </c>
      <c r="I57" s="134">
        <f>IFERROR(VLOOKUP(B57,Solidarietà!A$12:P$100,16,0),0)</f>
        <v>0</v>
      </c>
      <c r="J57" s="133">
        <f>IFERROR(VLOOKUP(B57,Maserati!A$13:P$47,16,0),0)</f>
        <v>0</v>
      </c>
      <c r="K57" s="134">
        <v>0</v>
      </c>
      <c r="L57" s="133">
        <f>IFERROR(VLOOKUP(B57,'200 Miglia CR'!A:P,16,0),0)</f>
        <v>0</v>
      </c>
      <c r="M57" s="133">
        <f>IFERROR(VLOOKUP(B57,Ambrosiano!A:Q,16,0),0)</f>
        <v>0</v>
      </c>
      <c r="N57" s="133">
        <f>IFERROR(VLOOKUP(B57,#REF!,16,0),0)</f>
        <v>0</v>
      </c>
      <c r="O57"/>
      <c r="P57" s="135">
        <f t="shared" si="8"/>
        <v>62.210399999999993</v>
      </c>
      <c r="Q57"/>
      <c r="R57" s="45">
        <f t="shared" si="6"/>
        <v>1</v>
      </c>
      <c r="S57" s="136">
        <f>VLOOKUP(R57,Regolamento!J$6:L$14,3,0)</f>
        <v>1</v>
      </c>
      <c r="T57"/>
      <c r="U57" s="140">
        <f t="shared" si="7"/>
        <v>62.210399999999993</v>
      </c>
      <c r="W57" s="62"/>
      <c r="X57" s="78"/>
    </row>
    <row r="58" spans="1:31" s="8" customFormat="1" x14ac:dyDescent="0.25">
      <c r="A58">
        <v>53</v>
      </c>
      <c r="B58" t="s">
        <v>596</v>
      </c>
      <c r="C58" s="12" t="str">
        <f>IFERROR(VLOOKUP(B58,concorrenti!A:C,3,0)," ")</f>
        <v>B</v>
      </c>
      <c r="D58" s="12">
        <f>VLOOKUP(B58,concorrenti!A:E,5,0)</f>
        <v>0</v>
      </c>
      <c r="E58" s="59" t="str">
        <f>VLOOKUP(B58,concorrenti!A$3:G$312,2,0)</f>
        <v>CASTELLOTTI</v>
      </c>
      <c r="F58" s="133">
        <f>IFERROR(VLOOKUP(B58,'Nora Sciplino'!A$11:P$99,16,0),0)</f>
        <v>0</v>
      </c>
      <c r="G58" s="134">
        <f>IFERROR(VLOOKUP(B58,Castellotti!A$11:P$99,16,0),0)</f>
        <v>0</v>
      </c>
      <c r="H58" s="134">
        <f>IFERROR(VLOOKUP(B58,'Castelli Pavesi'!A$12:P$100,16,0),0)</f>
        <v>29.752799999999997</v>
      </c>
      <c r="I58" s="134">
        <f>IFERROR(VLOOKUP(B58,Solidarietà!A$12:P$100,16,0),0)</f>
        <v>26.284500000000001</v>
      </c>
      <c r="J58" s="133">
        <f>IFERROR(VLOOKUP(B58,Maserati!A$13:P$47,16,0),0)</f>
        <v>0</v>
      </c>
      <c r="K58" s="134">
        <v>0</v>
      </c>
      <c r="L58" s="133">
        <f>IFERROR(VLOOKUP(B58,'200 Miglia CR'!A:P,16,0),0)</f>
        <v>0</v>
      </c>
      <c r="M58" s="133">
        <f>IFERROR(VLOOKUP(B58,Ambrosiano!A:Q,16,0),0)</f>
        <v>0</v>
      </c>
      <c r="N58" s="133">
        <f>IFERROR(VLOOKUP(B58,#REF!,16,0),0)</f>
        <v>0</v>
      </c>
      <c r="O58" s="137"/>
      <c r="P58" s="135">
        <f t="shared" si="8"/>
        <v>56.037300000000002</v>
      </c>
      <c r="R58" s="45">
        <f t="shared" si="6"/>
        <v>2</v>
      </c>
      <c r="S58" s="136">
        <f>VLOOKUP(R58,Regolamento!J$6:L$14,3,0)</f>
        <v>1.05</v>
      </c>
      <c r="U58" s="140">
        <f t="shared" si="7"/>
        <v>58.839165000000001</v>
      </c>
      <c r="W58" s="62"/>
      <c r="X58" s="78"/>
    </row>
    <row r="59" spans="1:31" s="8" customFormat="1" x14ac:dyDescent="0.25">
      <c r="A59">
        <v>54</v>
      </c>
      <c r="B59" s="8" t="s">
        <v>314</v>
      </c>
      <c r="C59" s="12" t="str">
        <f>IFERROR(VLOOKUP(B59,concorrenti!A:C,3,0)," ")</f>
        <v>A</v>
      </c>
      <c r="D59" s="12">
        <f>VLOOKUP(B59,concorrenti!A:E,5,0)</f>
        <v>0</v>
      </c>
      <c r="E59" s="59" t="str">
        <f>VLOOKUP(B59,concorrenti!A$3:G$312,2,0)</f>
        <v>AMAMS</v>
      </c>
      <c r="F59" s="133">
        <f>IFERROR(VLOOKUP(B59,'Nora Sciplino'!A$11:P$99,16,0),0)</f>
        <v>0</v>
      </c>
      <c r="G59" s="134">
        <f>IFERROR(VLOOKUP(B59,Castellotti!A$11:P$99,16,0),0)</f>
        <v>62.304000000000009</v>
      </c>
      <c r="H59" s="134">
        <f>IFERROR(VLOOKUP(B59,'Castelli Pavesi'!A$12:P$100,16,0),0)</f>
        <v>0</v>
      </c>
      <c r="I59" s="134">
        <f>IFERROR(VLOOKUP(B59,Solidarietà!A$12:P$100,16,0),0)</f>
        <v>0</v>
      </c>
      <c r="J59" s="133">
        <f>IFERROR(VLOOKUP(B59,Maserati!A$13:P$47,16,0),0)</f>
        <v>0</v>
      </c>
      <c r="K59" s="134">
        <v>0</v>
      </c>
      <c r="L59" s="133">
        <f>IFERROR(VLOOKUP(B59,'200 Miglia CR'!A:P,16,0),0)</f>
        <v>0</v>
      </c>
      <c r="M59" s="133">
        <f>IFERROR(VLOOKUP(B59,Ambrosiano!A:Q,16,0),0)</f>
        <v>0</v>
      </c>
      <c r="N59" s="133">
        <f>IFERROR(VLOOKUP(B59,#REF!,16,0),0)</f>
        <v>0</v>
      </c>
      <c r="O59" s="79"/>
      <c r="P59" s="135">
        <f t="shared" si="8"/>
        <v>62.304000000000009</v>
      </c>
      <c r="Q59"/>
      <c r="R59" s="45">
        <f t="shared" si="6"/>
        <v>1</v>
      </c>
      <c r="S59" s="136">
        <f>VLOOKUP(R59,Regolamento!J$6:L$14,3,0)</f>
        <v>1</v>
      </c>
      <c r="T59"/>
      <c r="U59" s="135">
        <f t="shared" si="7"/>
        <v>62.304000000000009</v>
      </c>
      <c r="W59" s="62"/>
      <c r="X59" s="78"/>
    </row>
    <row r="60" spans="1:31" s="8" customFormat="1" x14ac:dyDescent="0.25">
      <c r="A60">
        <v>55</v>
      </c>
      <c r="B60" s="8" t="s">
        <v>175</v>
      </c>
      <c r="C60" s="12" t="str">
        <f>IFERROR(VLOOKUP(B60,concorrenti!A:C,3,0)," ")</f>
        <v>C</v>
      </c>
      <c r="D60" s="12">
        <f>VLOOKUP(B60,concorrenti!A:E,5,0)</f>
        <v>0</v>
      </c>
      <c r="E60" s="59" t="str">
        <f>VLOOKUP(B60,concorrenti!A$3:G$312,2,0)</f>
        <v>OROBICO</v>
      </c>
      <c r="F60" s="133">
        <f>IFERROR(VLOOKUP(B60,'Nora Sciplino'!A$11:P$99,16,0),0)</f>
        <v>0</v>
      </c>
      <c r="G60" s="134">
        <f>IFERROR(VLOOKUP(B60,Castellotti!A$11:P$99,16,0),0)</f>
        <v>0</v>
      </c>
      <c r="H60" s="134">
        <f>IFERROR(VLOOKUP(B60,'Castelli Pavesi'!A$12:P$100,16,0),0)</f>
        <v>0</v>
      </c>
      <c r="I60" s="134">
        <f>IFERROR(VLOOKUP(B60,Solidarietà!A$12:P$100,16,0),0)</f>
        <v>49.648499999999999</v>
      </c>
      <c r="J60" s="133">
        <f>IFERROR(VLOOKUP(B60,Maserati!A$13:P$47,16,0),0)</f>
        <v>0</v>
      </c>
      <c r="K60" s="134">
        <v>0</v>
      </c>
      <c r="L60" s="133">
        <f>IFERROR(VLOOKUP(B60,'200 Miglia CR'!A:P,16,0),0)</f>
        <v>0</v>
      </c>
      <c r="M60" s="133">
        <f>IFERROR(VLOOKUP(B60,Ambrosiano!A:Q,16,0),0)</f>
        <v>0</v>
      </c>
      <c r="N60" s="133">
        <f>IFERROR(VLOOKUP(B60,#REF!,16,0),0)</f>
        <v>0</v>
      </c>
      <c r="O60" s="137"/>
      <c r="P60" s="135">
        <f t="shared" si="8"/>
        <v>49.648499999999999</v>
      </c>
      <c r="R60" s="138">
        <f t="shared" si="6"/>
        <v>1</v>
      </c>
      <c r="S60" s="136">
        <f>VLOOKUP(R60,Regolamento!J$6:L$14,3,0)</f>
        <v>1</v>
      </c>
      <c r="U60" s="140">
        <f t="shared" si="7"/>
        <v>49.648499999999999</v>
      </c>
      <c r="W60" s="62"/>
      <c r="X60" s="78"/>
    </row>
    <row r="61" spans="1:31" s="8" customFormat="1" x14ac:dyDescent="0.25">
      <c r="A61">
        <v>56</v>
      </c>
      <c r="B61" s="8" t="s">
        <v>185</v>
      </c>
      <c r="C61" s="12" t="str">
        <f>IFERROR(VLOOKUP(B61,concorrenti!A:C,3,0)," ")</f>
        <v>B</v>
      </c>
      <c r="D61" s="12">
        <f>VLOOKUP(B61,concorrenti!A:E,5,0)</f>
        <v>0</v>
      </c>
      <c r="E61" s="59" t="str">
        <f>VLOOKUP(B61,concorrenti!A$3:G$312,2,0)</f>
        <v>OROBICO</v>
      </c>
      <c r="F61" s="133">
        <f>IFERROR(VLOOKUP(B61,'Nora Sciplino'!A$11:P$99,16,0),0)</f>
        <v>24.800400000000003</v>
      </c>
      <c r="G61" s="134">
        <f>IFERROR(VLOOKUP(B61,Castellotti!A$11:P$99,16,0),0)</f>
        <v>0</v>
      </c>
      <c r="H61" s="134">
        <f>IFERROR(VLOOKUP(B61,'Castelli Pavesi'!A$12:P$100,16,0),0)</f>
        <v>0</v>
      </c>
      <c r="I61" s="134">
        <f>IFERROR(VLOOKUP(B61,Solidarietà!A$12:P$100,16,0),0)</f>
        <v>23.363999999999997</v>
      </c>
      <c r="J61" s="133">
        <f>IFERROR(VLOOKUP(B61,Maserati!A$13:P$47,16,0),0)</f>
        <v>0</v>
      </c>
      <c r="K61" s="134">
        <v>0</v>
      </c>
      <c r="L61" s="133">
        <f>IFERROR(VLOOKUP(B61,'200 Miglia CR'!A:P,16,0),0)</f>
        <v>0</v>
      </c>
      <c r="M61" s="133">
        <f>IFERROR(VLOOKUP(B61,Ambrosiano!A:Q,16,0),0)</f>
        <v>0</v>
      </c>
      <c r="N61" s="133">
        <f>IFERROR(VLOOKUP(B61,#REF!,16,0),0)</f>
        <v>0</v>
      </c>
      <c r="O61" s="79"/>
      <c r="P61" s="135">
        <f t="shared" si="8"/>
        <v>48.164400000000001</v>
      </c>
      <c r="Q61"/>
      <c r="R61" s="45">
        <f t="shared" si="6"/>
        <v>2</v>
      </c>
      <c r="S61" s="136">
        <f>VLOOKUP(R61,Regolamento!J$6:L$14,3,0)</f>
        <v>1.05</v>
      </c>
      <c r="T61"/>
      <c r="U61" s="135">
        <f t="shared" si="7"/>
        <v>50.572620000000001</v>
      </c>
      <c r="W61" s="62"/>
      <c r="X61" s="78"/>
    </row>
    <row r="62" spans="1:31" s="8" customFormat="1" x14ac:dyDescent="0.25">
      <c r="A62">
        <v>57</v>
      </c>
      <c r="B62" t="s">
        <v>27</v>
      </c>
      <c r="C62" s="12" t="str">
        <f>IFERROR(VLOOKUP(B62,concorrenti!A:C,3,0)," ")</f>
        <v>A</v>
      </c>
      <c r="D62" s="12">
        <f>VLOOKUP(B62,concorrenti!A:E,5,0)</f>
        <v>0</v>
      </c>
      <c r="E62" s="59" t="str">
        <f>VLOOKUP(B62,concorrenti!A$3:G$312,2,0)</f>
        <v>VAMS</v>
      </c>
      <c r="F62" s="133">
        <f>IFERROR(VLOOKUP(B62,'Nora Sciplino'!A$11:P$99,16,0),0)</f>
        <v>49.600800000000007</v>
      </c>
      <c r="G62" s="134">
        <f>IFERROR(VLOOKUP(B62,Castellotti!A$11:P$99,16,0),0)</f>
        <v>0</v>
      </c>
      <c r="H62" s="134">
        <f>IFERROR(VLOOKUP(B62,'Castelli Pavesi'!A$12:P$100,16,0),0)</f>
        <v>0</v>
      </c>
      <c r="I62" s="134">
        <f>IFERROR(VLOOKUP(B62,Solidarietà!A$12:P$100,16,0),0)</f>
        <v>0</v>
      </c>
      <c r="J62" s="133">
        <f>IFERROR(VLOOKUP(B62,Maserati!A$13:P$47,16,0),0)</f>
        <v>0</v>
      </c>
      <c r="K62" s="134">
        <v>0</v>
      </c>
      <c r="L62" s="134">
        <f>IFERROR(VLOOKUP(B62,'200 Miglia CR'!A:P,16,0),0)</f>
        <v>0</v>
      </c>
      <c r="M62" s="134">
        <f>IFERROR(VLOOKUP(B62,Ambrosiano!A:Q,16,0),0)</f>
        <v>0</v>
      </c>
      <c r="N62" s="134">
        <f>IFERROR(VLOOKUP(B62,#REF!,16,0),0)</f>
        <v>0</v>
      </c>
      <c r="O62" s="79"/>
      <c r="P62" s="135">
        <f t="shared" si="8"/>
        <v>49.600800000000007</v>
      </c>
      <c r="Q62" s="2"/>
      <c r="R62" s="45">
        <f t="shared" si="6"/>
        <v>1</v>
      </c>
      <c r="S62" s="136">
        <f>VLOOKUP(R62,Regolamento!J$6:L$14,3,0)</f>
        <v>1</v>
      </c>
      <c r="T62" s="2"/>
      <c r="U62" s="140">
        <f t="shared" si="7"/>
        <v>49.600800000000007</v>
      </c>
    </row>
    <row r="63" spans="1:31" s="8" customFormat="1" x14ac:dyDescent="0.25">
      <c r="A63">
        <v>58</v>
      </c>
      <c r="B63" s="8" t="s">
        <v>123</v>
      </c>
      <c r="C63" s="12" t="str">
        <f>IFERROR(VLOOKUP(B63,concorrenti!A:C,3,0)," ")</f>
        <v>B</v>
      </c>
      <c r="D63" s="12">
        <f>VLOOKUP(B63,concorrenti!A:E,5,0)</f>
        <v>0</v>
      </c>
      <c r="E63" s="59" t="str">
        <f>VLOOKUP(B63,concorrenti!A$3:G$312,2,0)</f>
        <v>OROBICO</v>
      </c>
      <c r="F63" s="133">
        <f>IFERROR(VLOOKUP(B63,'Nora Sciplino'!A$11:P$99,16,0),0)</f>
        <v>0</v>
      </c>
      <c r="G63" s="134">
        <f>IFERROR(VLOOKUP(B63,Castellotti!A$11:P$99,16,0),0)</f>
        <v>48.144000000000005</v>
      </c>
      <c r="H63" s="134">
        <f>IFERROR(VLOOKUP(B63,'Castelli Pavesi'!A$12:P$100,16,0),0)</f>
        <v>0</v>
      </c>
      <c r="I63" s="134">
        <f>IFERROR(VLOOKUP(B63,Solidarietà!A$12:P$100,16,0),0)</f>
        <v>0</v>
      </c>
      <c r="J63" s="133">
        <f>IFERROR(VLOOKUP(B63,Maserati!A$13:P$47,16,0),0)</f>
        <v>0</v>
      </c>
      <c r="K63" s="134">
        <v>0</v>
      </c>
      <c r="L63" s="133">
        <f>IFERROR(VLOOKUP(B63,'200 Miglia CR'!A:P,16,0),0)</f>
        <v>0</v>
      </c>
      <c r="M63" s="133">
        <f>IFERROR(VLOOKUP(B63,Ambrosiano!A:Q,16,0),0)</f>
        <v>0</v>
      </c>
      <c r="N63" s="133">
        <f>IFERROR(VLOOKUP(B63,#REF!,16,0),0)</f>
        <v>0</v>
      </c>
      <c r="O63" s="79"/>
      <c r="P63" s="135">
        <f t="shared" si="8"/>
        <v>48.144000000000005</v>
      </c>
      <c r="Q63"/>
      <c r="R63" s="45">
        <f t="shared" si="6"/>
        <v>1</v>
      </c>
      <c r="S63" s="136">
        <f>VLOOKUP(R63,Regolamento!J$6:L$14,3,0)</f>
        <v>1</v>
      </c>
      <c r="T63"/>
      <c r="U63" s="140">
        <f t="shared" si="7"/>
        <v>48.144000000000005</v>
      </c>
      <c r="W63" s="62"/>
      <c r="X63" s="78"/>
    </row>
    <row r="64" spans="1:31" s="8" customFormat="1" x14ac:dyDescent="0.25">
      <c r="A64">
        <v>59</v>
      </c>
      <c r="B64" t="s">
        <v>438</v>
      </c>
      <c r="C64" s="12" t="str">
        <f>IFERROR(VLOOKUP(B64,concorrenti!A:C,3,0)," ")</f>
        <v>C</v>
      </c>
      <c r="D64" s="12">
        <f>VLOOKUP(B64,concorrenti!A:E,5,0)</f>
        <v>0</v>
      </c>
      <c r="E64" s="59" t="str">
        <f>VLOOKUP(B64,concorrenti!A$3:G$312,2,0)</f>
        <v>CMAE</v>
      </c>
      <c r="F64" s="133">
        <f>IFERROR(VLOOKUP(B64,'Nora Sciplino'!A$11:P$99,16,0),0)</f>
        <v>1.3778000000000001</v>
      </c>
      <c r="G64" s="134">
        <f>IFERROR(VLOOKUP(B64,Castellotti!A$11:P$99,16,0),0)</f>
        <v>0</v>
      </c>
      <c r="H64" s="134">
        <f>IFERROR(VLOOKUP(B64,'Castelli Pavesi'!A$12:P$100,16,0),0)</f>
        <v>32.457600000000006</v>
      </c>
      <c r="I64" s="134">
        <f>IFERROR(VLOOKUP(B64,Solidarietà!A$12:P$100,16,0),0)</f>
        <v>5.8409999999999993</v>
      </c>
      <c r="J64" s="133">
        <f>IFERROR(VLOOKUP(B64,Maserati!A$13:P$47,16,0),0)</f>
        <v>0</v>
      </c>
      <c r="K64" s="134">
        <v>0</v>
      </c>
      <c r="L64" s="133">
        <f>IFERROR(VLOOKUP(B64,'200 Miglia CR'!A:P,16,0),0)</f>
        <v>0</v>
      </c>
      <c r="M64" s="133">
        <f>IFERROR(VLOOKUP(B64,Ambrosiano!A:Q,16,0),0)</f>
        <v>0</v>
      </c>
      <c r="N64" s="133">
        <f>IFERROR(VLOOKUP(B64,#REF!,16,0),0)</f>
        <v>0</v>
      </c>
      <c r="O64" s="137"/>
      <c r="P64" s="135">
        <f t="shared" si="8"/>
        <v>39.676400000000008</v>
      </c>
      <c r="R64" s="138">
        <f t="shared" si="6"/>
        <v>3</v>
      </c>
      <c r="S64" s="139">
        <f>VLOOKUP(R64,Regolamento!J$6:L$14,3,0)</f>
        <v>1.1000000000000001</v>
      </c>
      <c r="U64" s="140">
        <f t="shared" si="7"/>
        <v>43.644040000000011</v>
      </c>
      <c r="W64" s="62"/>
      <c r="X64" s="78"/>
    </row>
    <row r="65" spans="1:24" s="8" customFormat="1" x14ac:dyDescent="0.25">
      <c r="A65">
        <v>60</v>
      </c>
      <c r="B65" s="8" t="s">
        <v>347</v>
      </c>
      <c r="C65" s="12" t="str">
        <f>IFERROR(VLOOKUP(B65,concorrenti!A:C,3,0)," ")</f>
        <v>A</v>
      </c>
      <c r="D65" s="12">
        <f>VLOOKUP(B65,concorrenti!A:E,5,0)</f>
        <v>0</v>
      </c>
      <c r="E65" s="59" t="str">
        <f>VLOOKUP(B65,concorrenti!A$3:G$312,2,0)</f>
        <v xml:space="preserve"> VCC CARDUCCI</v>
      </c>
      <c r="F65" s="133">
        <f>IFERROR(VLOOKUP(B65,'Nora Sciplino'!A$11:P$99,16,0),0)</f>
        <v>0</v>
      </c>
      <c r="G65" s="134">
        <f>IFERROR(VLOOKUP(B65,Castellotti!A$11:P$99,16,0),0)</f>
        <v>45.312000000000005</v>
      </c>
      <c r="H65" s="134">
        <f>IFERROR(VLOOKUP(B65,'Castelli Pavesi'!A$12:P$100,16,0),0)</f>
        <v>0</v>
      </c>
      <c r="I65" s="134">
        <f>IFERROR(VLOOKUP(B65,Solidarietà!A$12:P$100,16,0),0)</f>
        <v>0</v>
      </c>
      <c r="J65" s="133">
        <f>IFERROR(VLOOKUP(B65,Maserati!A$13:P$47,16,0),0)</f>
        <v>0</v>
      </c>
      <c r="K65" s="134">
        <v>0</v>
      </c>
      <c r="L65" s="133">
        <f>IFERROR(VLOOKUP(B65,'200 Miglia CR'!A:P,16,0),0)</f>
        <v>0</v>
      </c>
      <c r="M65" s="133">
        <f>IFERROR(VLOOKUP(B65,Ambrosiano!A:Q,16,0),0)</f>
        <v>0</v>
      </c>
      <c r="N65" s="133">
        <f>IFERROR(VLOOKUP(B65,#REF!,16,0),0)</f>
        <v>0</v>
      </c>
      <c r="O65" s="137"/>
      <c r="P65" s="135">
        <f t="shared" si="8"/>
        <v>45.312000000000005</v>
      </c>
      <c r="R65" s="138">
        <f t="shared" si="6"/>
        <v>1</v>
      </c>
      <c r="S65" s="136">
        <f>VLOOKUP(R65,Regolamento!J$6:L$14,3,0)</f>
        <v>1</v>
      </c>
      <c r="U65" s="140">
        <f t="shared" si="7"/>
        <v>45.312000000000005</v>
      </c>
      <c r="W65" s="62"/>
      <c r="X65" s="78"/>
    </row>
    <row r="66" spans="1:24" s="8" customFormat="1" x14ac:dyDescent="0.25">
      <c r="A66">
        <v>61</v>
      </c>
      <c r="B66" s="8" t="s">
        <v>69</v>
      </c>
      <c r="C66" s="12" t="str">
        <f>IFERROR(VLOOKUP(B66,concorrenti!A:C,3,0)," ")</f>
        <v>A</v>
      </c>
      <c r="D66" s="12" t="str">
        <f>VLOOKUP(B66,concorrenti!A:E,5,0)</f>
        <v>X</v>
      </c>
      <c r="E66" s="59" t="str">
        <f>VLOOKUP(B66,concorrenti!A$3:G$312,2,0)</f>
        <v>VAMS</v>
      </c>
      <c r="F66" s="133">
        <f>IFERROR(VLOOKUP(B66,'Nora Sciplino'!A$11:P$99,16,0),0)</f>
        <v>41.33400000000001</v>
      </c>
      <c r="G66" s="134">
        <f>IFERROR(VLOOKUP(B66,Castellotti!A$11:P$99,16,0),0)</f>
        <v>0</v>
      </c>
      <c r="H66" s="134">
        <f>IFERROR(VLOOKUP(B66,'Castelli Pavesi'!A$12:P$100,16,0),0)</f>
        <v>0</v>
      </c>
      <c r="I66" s="134">
        <f>IFERROR(VLOOKUP(B66,Solidarietà!A$12:P$100,16,0),0)</f>
        <v>0</v>
      </c>
      <c r="J66" s="133">
        <f>IFERROR(VLOOKUP(B66,Maserati!A$13:P$47,16,0),0)</f>
        <v>0</v>
      </c>
      <c r="K66" s="134">
        <v>0</v>
      </c>
      <c r="L66" s="133">
        <f>IFERROR(VLOOKUP(B66,'200 Miglia CR'!A:P,16,0),0)</f>
        <v>0</v>
      </c>
      <c r="M66" s="133">
        <f>IFERROR(VLOOKUP(B66,Ambrosiano!A:Q,16,0),0)</f>
        <v>0</v>
      </c>
      <c r="N66" s="133">
        <f>IFERROR(VLOOKUP(B66,#REF!,16,0),0)</f>
        <v>0</v>
      </c>
      <c r="O66" s="137"/>
      <c r="P66" s="135">
        <f t="shared" si="8"/>
        <v>41.33400000000001</v>
      </c>
      <c r="R66" s="45">
        <f t="shared" si="6"/>
        <v>1</v>
      </c>
      <c r="S66" s="139">
        <f>VLOOKUP(R66,Regolamento!J$6:L$14,3,0)</f>
        <v>1</v>
      </c>
      <c r="U66" s="140">
        <f t="shared" si="7"/>
        <v>41.33400000000001</v>
      </c>
      <c r="W66" s="62"/>
      <c r="X66" s="78"/>
    </row>
    <row r="67" spans="1:24" s="8" customFormat="1" x14ac:dyDescent="0.25">
      <c r="A67">
        <v>62</v>
      </c>
      <c r="B67" s="8" t="s">
        <v>317</v>
      </c>
      <c r="C67" s="12" t="str">
        <f>IFERROR(VLOOKUP(B67,concorrenti!A:C,3,0)," ")</f>
        <v>C</v>
      </c>
      <c r="D67" s="12">
        <f>VLOOKUP(B67,concorrenti!A:E,5,0)</f>
        <v>0</v>
      </c>
      <c r="E67" s="59" t="str">
        <f>VLOOKUP(B67,concorrenti!A$3:G$312,2,0)</f>
        <v>CMAE</v>
      </c>
      <c r="F67" s="133">
        <f>IFERROR(VLOOKUP(B67,'Nora Sciplino'!A$11:P$99,16,0),0)</f>
        <v>0</v>
      </c>
      <c r="G67" s="134">
        <f>IFERROR(VLOOKUP(B67,Castellotti!A$11:P$99,16,0),0)</f>
        <v>0</v>
      </c>
      <c r="H67" s="134">
        <f>IFERROR(VLOOKUP(B67,'Castelli Pavesi'!A$12:P$100,16,0),0)</f>
        <v>0</v>
      </c>
      <c r="I67" s="134">
        <f>IFERROR(VLOOKUP(B67,Solidarietà!A$12:P$100,16,0),0)</f>
        <v>37.966499999999996</v>
      </c>
      <c r="J67" s="133">
        <f>IFERROR(VLOOKUP(B67,Maserati!A$13:P$47,16,0),0)</f>
        <v>0</v>
      </c>
      <c r="K67" s="134">
        <v>0</v>
      </c>
      <c r="L67" s="133">
        <f>IFERROR(VLOOKUP(B67,'200 Miglia CR'!A:P,16,0),0)</f>
        <v>0</v>
      </c>
      <c r="M67" s="133">
        <f>IFERROR(VLOOKUP(B67,Ambrosiano!A:Q,16,0),0)</f>
        <v>0</v>
      </c>
      <c r="N67" s="133">
        <f>IFERROR(VLOOKUP(B67,#REF!,16,0),0)</f>
        <v>0</v>
      </c>
      <c r="O67" s="137"/>
      <c r="P67" s="135">
        <f t="shared" si="8"/>
        <v>37.966499999999996</v>
      </c>
      <c r="R67" s="138">
        <f t="shared" si="6"/>
        <v>1</v>
      </c>
      <c r="S67" s="136">
        <f>VLOOKUP(R67,Regolamento!J$6:L$14,3,0)</f>
        <v>1</v>
      </c>
      <c r="U67" s="140">
        <f t="shared" si="7"/>
        <v>37.966499999999996</v>
      </c>
      <c r="W67" s="62"/>
      <c r="X67" s="78"/>
    </row>
    <row r="68" spans="1:24" s="8" customFormat="1" x14ac:dyDescent="0.25">
      <c r="A68">
        <v>63</v>
      </c>
      <c r="B68" s="8" t="s">
        <v>161</v>
      </c>
      <c r="C68" s="12" t="str">
        <f>IFERROR(VLOOKUP(B68,concorrenti!A:C,3,0)," ")</f>
        <v>C</v>
      </c>
      <c r="D68" s="12">
        <f>VLOOKUP(B68,concorrenti!A:E,5,0)</f>
        <v>0</v>
      </c>
      <c r="E68" s="59" t="str">
        <f>VLOOKUP(B68,concorrenti!A$3:G$312,2,0)</f>
        <v>VCC COMO</v>
      </c>
      <c r="F68" s="162">
        <f>IFERROR(VLOOKUP(B68,'Nora Sciplino'!A$11:P$99,16,0),0)</f>
        <v>13.778000000000002</v>
      </c>
      <c r="G68" s="134">
        <f>IFERROR(VLOOKUP(B68,Castellotti!A$11:P$99,16,0),0)</f>
        <v>0</v>
      </c>
      <c r="H68" s="166">
        <f>IFERROR(VLOOKUP(B68,'Castelli Pavesi'!A$12:P$100,16,0),0)</f>
        <v>21.638400000000001</v>
      </c>
      <c r="I68" s="134">
        <f>IFERROR(VLOOKUP(B68,Solidarietà!A$12:P$100,16,0),0)</f>
        <v>0</v>
      </c>
      <c r="J68" s="133">
        <f>IFERROR(VLOOKUP(B68,Maserati!A$13:P$47,16,0),0)</f>
        <v>0</v>
      </c>
      <c r="K68" s="134">
        <v>0</v>
      </c>
      <c r="L68" s="133">
        <f>IFERROR(VLOOKUP(B68,'200 Miglia CR'!A:P,16,0),0)</f>
        <v>0</v>
      </c>
      <c r="M68" s="133">
        <f>IFERROR(VLOOKUP(B68,Ambrosiano!A:Q,16,0),0)</f>
        <v>0</v>
      </c>
      <c r="N68" s="133">
        <f>IFERROR(VLOOKUP(B68,#REF!,16,0),0)</f>
        <v>0</v>
      </c>
      <c r="P68" s="135">
        <f t="shared" si="8"/>
        <v>35.416400000000003</v>
      </c>
      <c r="R68" s="138">
        <f t="shared" si="6"/>
        <v>2</v>
      </c>
      <c r="S68" s="139">
        <f>VLOOKUP(R68,Regolamento!J$6:L$14,3,0)</f>
        <v>1.05</v>
      </c>
      <c r="U68" s="140">
        <f t="shared" si="7"/>
        <v>37.187220000000003</v>
      </c>
      <c r="W68" s="62"/>
      <c r="X68" s="78"/>
    </row>
    <row r="69" spans="1:24" s="8" customFormat="1" x14ac:dyDescent="0.25">
      <c r="A69">
        <v>64</v>
      </c>
      <c r="B69" s="8" t="s">
        <v>14</v>
      </c>
      <c r="C69" s="12" t="str">
        <f>IFERROR(VLOOKUP(B69,concorrenti!A:C,3,0)," ")</f>
        <v>A</v>
      </c>
      <c r="D69" s="12">
        <f>VLOOKUP(B69,concorrenti!A:E,5,0)</f>
        <v>0</v>
      </c>
      <c r="E69" s="59" t="str">
        <f>VLOOKUP(B69,concorrenti!A$3:G$312,2,0)</f>
        <v>VAMS</v>
      </c>
      <c r="F69" s="133">
        <f>IFERROR(VLOOKUP(B69,'Nora Sciplino'!A$11:P$99,16,0),0)</f>
        <v>0</v>
      </c>
      <c r="G69" s="134">
        <f>IFERROR(VLOOKUP(B69,Castellotti!A$11:P$99,16,0),0)</f>
        <v>33.984000000000009</v>
      </c>
      <c r="H69" s="134">
        <f>IFERROR(VLOOKUP(B69,'Castelli Pavesi'!A$12:P$100,16,0),0)</f>
        <v>0</v>
      </c>
      <c r="I69" s="134">
        <f>IFERROR(VLOOKUP(B69,Solidarietà!A$12:P$100,16,0),0)</f>
        <v>0</v>
      </c>
      <c r="J69" s="133">
        <f>IFERROR(VLOOKUP(B69,Maserati!A$13:P$47,16,0),0)</f>
        <v>0</v>
      </c>
      <c r="K69" s="134">
        <v>0</v>
      </c>
      <c r="L69" s="133">
        <f>IFERROR(VLOOKUP(B69,'200 Miglia CR'!A:P,16,0),0)</f>
        <v>0</v>
      </c>
      <c r="M69" s="133">
        <f>IFERROR(VLOOKUP(B69,Ambrosiano!A:Q,16,0),0)</f>
        <v>0</v>
      </c>
      <c r="N69" s="133">
        <f>IFERROR(VLOOKUP(B69,#REF!,16,0),0)</f>
        <v>0</v>
      </c>
      <c r="O69" s="79"/>
      <c r="P69" s="135">
        <f t="shared" si="8"/>
        <v>33.984000000000009</v>
      </c>
      <c r="Q69"/>
      <c r="R69" s="45">
        <f t="shared" si="6"/>
        <v>1</v>
      </c>
      <c r="S69" s="136">
        <f>VLOOKUP(R69,Regolamento!J$6:L$14,3,0)</f>
        <v>1</v>
      </c>
      <c r="T69"/>
      <c r="U69" s="135">
        <f t="shared" si="7"/>
        <v>33.984000000000009</v>
      </c>
      <c r="W69" s="62"/>
      <c r="X69" s="78"/>
    </row>
    <row r="70" spans="1:24" s="8" customFormat="1" x14ac:dyDescent="0.25">
      <c r="A70">
        <v>65</v>
      </c>
      <c r="B70" s="71" t="s">
        <v>399</v>
      </c>
      <c r="C70" s="12" t="str">
        <f>IFERROR(VLOOKUP(B70,concorrenti!A:C,3,0)," ")</f>
        <v>C</v>
      </c>
      <c r="D70" s="12" t="str">
        <f>VLOOKUP(B70,concorrenti!A:E,5,0)</f>
        <v>X</v>
      </c>
      <c r="E70" s="59" t="str">
        <f>VLOOKUP(B70,concorrenti!A$3:G$312,2,0)</f>
        <v>CAVEC</v>
      </c>
      <c r="F70" s="133">
        <f>IFERROR(VLOOKUP(B70,'Nora Sciplino'!A$11:P$99,16,0),0)</f>
        <v>0</v>
      </c>
      <c r="G70" s="134">
        <f>IFERROR(VLOOKUP(B70,Castellotti!A$11:P$99,16,0),0)</f>
        <v>0</v>
      </c>
      <c r="H70" s="134">
        <f>IFERROR(VLOOKUP(B70,'Castelli Pavesi'!A$12:P$100,16,0),0)</f>
        <v>27.047999999999998</v>
      </c>
      <c r="I70" s="134">
        <f>IFERROR(VLOOKUP(B70,Solidarietà!A$12:P$100,16,0),0)</f>
        <v>0</v>
      </c>
      <c r="J70" s="133">
        <f>IFERROR(VLOOKUP(B70,Maserati!A$13:P$47,16,0),0)</f>
        <v>0</v>
      </c>
      <c r="K70" s="134">
        <v>0</v>
      </c>
      <c r="L70" s="133">
        <f>IFERROR(VLOOKUP(B70,'200 Miglia CR'!A:P,16,0),0)</f>
        <v>0</v>
      </c>
      <c r="M70" s="133">
        <f>IFERROR(VLOOKUP(B70,Ambrosiano!A:Q,16,0),0)</f>
        <v>0</v>
      </c>
      <c r="N70" s="133">
        <f>IFERROR(VLOOKUP(B70,#REF!,16,0),0)</f>
        <v>0</v>
      </c>
      <c r="O70" s="137"/>
      <c r="P70" s="135">
        <f t="shared" si="8"/>
        <v>27.047999999999998</v>
      </c>
      <c r="R70" s="138">
        <f t="shared" ref="R70:R101" si="9">COUNTIF(F70:N70,"&lt;&gt;0")</f>
        <v>1</v>
      </c>
      <c r="S70" s="136">
        <f>VLOOKUP(R70,Regolamento!J$6:L$14,3,0)</f>
        <v>1</v>
      </c>
      <c r="U70" s="140">
        <f t="shared" ref="U70:U101" si="10">IFERROR(+S70*P70,0)</f>
        <v>27.047999999999998</v>
      </c>
      <c r="W70" s="62"/>
      <c r="X70" s="78"/>
    </row>
    <row r="71" spans="1:24" s="8" customFormat="1" x14ac:dyDescent="0.25">
      <c r="A71">
        <v>66</v>
      </c>
      <c r="B71" s="8" t="s">
        <v>335</v>
      </c>
      <c r="C71" s="12" t="str">
        <f>IFERROR(VLOOKUP(B71,concorrenti!A:C,3,0)," ")</f>
        <v>C</v>
      </c>
      <c r="D71" s="12">
        <f>VLOOKUP(B71,concorrenti!A:E,5,0)</f>
        <v>0</v>
      </c>
      <c r="E71" s="59" t="str">
        <f>VLOOKUP(B71,concorrenti!A$3:G$312,2,0)</f>
        <v>PROGETTO MITE</v>
      </c>
      <c r="F71" s="133">
        <f>IFERROR(VLOOKUP(B71,'Nora Sciplino'!A$11:P$99,16,0),0)</f>
        <v>11.022400000000001</v>
      </c>
      <c r="G71" s="134">
        <f>IFERROR(VLOOKUP(B71,Castellotti!A$11:P$99,16,0),0)</f>
        <v>2.8320000000000003</v>
      </c>
      <c r="H71" s="134">
        <f>IFERROR(VLOOKUP(B71,'Castelli Pavesi'!A$12:P$100,16,0),0)</f>
        <v>0</v>
      </c>
      <c r="I71" s="134">
        <f>IFERROR(VLOOKUP(B71,Solidarietà!A$12:P$100,16,0),0)</f>
        <v>11.681999999999999</v>
      </c>
      <c r="J71" s="133">
        <f>IFERROR(VLOOKUP(B71,Maserati!A$13:P$47,16,0),0)</f>
        <v>0</v>
      </c>
      <c r="K71" s="134">
        <v>0</v>
      </c>
      <c r="L71" s="133">
        <f>IFERROR(VLOOKUP(B71,'200 Miglia CR'!A:P,16,0),0)</f>
        <v>0</v>
      </c>
      <c r="M71" s="133">
        <f>IFERROR(VLOOKUP(B71,Ambrosiano!A:Q,16,0),0)</f>
        <v>0</v>
      </c>
      <c r="N71" s="133">
        <f>IFERROR(VLOOKUP(B71,#REF!,16,0),0)</f>
        <v>0</v>
      </c>
      <c r="O71" s="137"/>
      <c r="P71" s="135">
        <f t="shared" si="8"/>
        <v>25.5364</v>
      </c>
      <c r="R71" s="138">
        <f t="shared" si="9"/>
        <v>3</v>
      </c>
      <c r="S71" s="139">
        <f>VLOOKUP(R71,Regolamento!J$6:L$14,3,0)</f>
        <v>1.1000000000000001</v>
      </c>
      <c r="U71" s="140">
        <f t="shared" si="10"/>
        <v>28.090040000000002</v>
      </c>
      <c r="W71" s="62"/>
      <c r="X71" s="78"/>
    </row>
    <row r="72" spans="1:24" s="8" customFormat="1" x14ac:dyDescent="0.25">
      <c r="A72">
        <v>67</v>
      </c>
      <c r="B72" t="s">
        <v>416</v>
      </c>
      <c r="C72" s="12" t="str">
        <f>IFERROR(VLOOKUP(B72,concorrenti!A:C,3,0)," ")</f>
        <v>B</v>
      </c>
      <c r="D72" s="12">
        <f>VLOOKUP(B72,concorrenti!A:E,5,0)</f>
        <v>0</v>
      </c>
      <c r="E72" s="59" t="str">
        <f>VLOOKUP(B72,concorrenti!A$3:G$312,2,0)</f>
        <v>CASTELLOTTI</v>
      </c>
      <c r="F72" s="133">
        <f>IFERROR(VLOOKUP(B72,'Nora Sciplino'!A$11:P$99,16,0),0)</f>
        <v>27.556000000000004</v>
      </c>
      <c r="G72" s="134">
        <f>IFERROR(VLOOKUP(B72,Castellotti!A$11:P$99,16,0),0)</f>
        <v>0</v>
      </c>
      <c r="H72" s="134">
        <f>IFERROR(VLOOKUP(B72,'Castelli Pavesi'!A$12:P$100,16,0),0)</f>
        <v>1E-3</v>
      </c>
      <c r="I72" s="134">
        <f>IFERROR(VLOOKUP(B72,Solidarietà!A$12:P$100,16,0),0)</f>
        <v>0</v>
      </c>
      <c r="J72" s="133">
        <f>IFERROR(VLOOKUP(B72,Maserati!A$13:P$47,16,0),0)</f>
        <v>0</v>
      </c>
      <c r="K72" s="134">
        <v>0</v>
      </c>
      <c r="L72" s="133">
        <f>IFERROR(VLOOKUP(B72,'200 Miglia CR'!A:P,16,0),0)</f>
        <v>0</v>
      </c>
      <c r="M72" s="133">
        <f>IFERROR(VLOOKUP(B72,Ambrosiano!A:Q,16,0),0)</f>
        <v>0</v>
      </c>
      <c r="N72" s="133">
        <f>IFERROR(VLOOKUP(B72,#REF!,16,0),0)</f>
        <v>0</v>
      </c>
      <c r="O72" s="137"/>
      <c r="P72" s="135">
        <f t="shared" si="8"/>
        <v>27.557000000000006</v>
      </c>
      <c r="R72" s="138">
        <f t="shared" si="9"/>
        <v>2</v>
      </c>
      <c r="S72" s="139">
        <f>VLOOKUP(R72,Regolamento!J$6:L$14,3,0)</f>
        <v>1.05</v>
      </c>
      <c r="U72" s="140">
        <f t="shared" si="10"/>
        <v>28.934850000000008</v>
      </c>
      <c r="W72" s="62"/>
      <c r="X72" s="78"/>
    </row>
    <row r="73" spans="1:24" s="8" customFormat="1" x14ac:dyDescent="0.25">
      <c r="A73">
        <v>68</v>
      </c>
      <c r="B73" s="8" t="s">
        <v>337</v>
      </c>
      <c r="C73" s="12" t="str">
        <f>IFERROR(VLOOKUP(B73,concorrenti!A:C,3,0)," ")</f>
        <v>C</v>
      </c>
      <c r="D73" s="12">
        <f>VLOOKUP(B73,concorrenti!A:E,5,0)</f>
        <v>0</v>
      </c>
      <c r="E73" s="59" t="str">
        <f>VLOOKUP(B73,concorrenti!A$3:G$312,2,0)</f>
        <v>VCC CARDUCCI</v>
      </c>
      <c r="F73" s="133">
        <f>IFERROR(VLOOKUP(B73,'Nora Sciplino'!A$11:P$99,16,0),0)</f>
        <v>0</v>
      </c>
      <c r="G73" s="134">
        <f>IFERROR(VLOOKUP(B73,Castellotti!A$11:P$99,16,0),0)</f>
        <v>0</v>
      </c>
      <c r="H73" s="134">
        <f>IFERROR(VLOOKUP(B73,'Castelli Pavesi'!A$12:P$100,16,0),0)</f>
        <v>24.3432</v>
      </c>
      <c r="I73" s="134">
        <f>IFERROR(VLOOKUP(B73,Solidarietà!A$12:P$100,16,0),0)</f>
        <v>0</v>
      </c>
      <c r="J73" s="133">
        <f>IFERROR(VLOOKUP(B73,Maserati!A$13:P$47,16,0),0)</f>
        <v>0</v>
      </c>
      <c r="K73" s="134">
        <v>0</v>
      </c>
      <c r="L73" s="133">
        <f>IFERROR(VLOOKUP(B73,'200 Miglia CR'!A:P,16,0),0)</f>
        <v>0</v>
      </c>
      <c r="M73" s="133">
        <f>IFERROR(VLOOKUP(B73,Ambrosiano!A:Q,16,0),0)</f>
        <v>0</v>
      </c>
      <c r="N73" s="133">
        <f>IFERROR(VLOOKUP(B73,#REF!,16,0),0)</f>
        <v>0</v>
      </c>
      <c r="O73" s="137"/>
      <c r="P73" s="135">
        <f t="shared" si="8"/>
        <v>24.3432</v>
      </c>
      <c r="R73" s="138">
        <f t="shared" si="9"/>
        <v>1</v>
      </c>
      <c r="S73" s="136">
        <f>VLOOKUP(R73,Regolamento!J$6:L$14,3,0)</f>
        <v>1</v>
      </c>
      <c r="U73" s="140">
        <f t="shared" si="10"/>
        <v>24.3432</v>
      </c>
      <c r="W73" s="62"/>
      <c r="X73" s="78"/>
    </row>
    <row r="74" spans="1:24" s="8" customFormat="1" x14ac:dyDescent="0.25">
      <c r="A74">
        <v>69</v>
      </c>
      <c r="B74" s="8" t="s">
        <v>82</v>
      </c>
      <c r="C74" s="12" t="str">
        <f>IFERROR(VLOOKUP(B74,concorrenti!A:C,3,0)," ")</f>
        <v>C</v>
      </c>
      <c r="D74" s="12">
        <f>VLOOKUP(B74,concorrenti!A:E,5,0)</f>
        <v>0</v>
      </c>
      <c r="E74" s="59" t="str">
        <f>VLOOKUP(B74,concorrenti!A$3:G$312,2,0)</f>
        <v>CASTELLOTTI</v>
      </c>
      <c r="F74" s="133">
        <f>IFERROR(VLOOKUP(B74,'Nora Sciplino'!A$11:P$99,16,0),0)</f>
        <v>0</v>
      </c>
      <c r="G74" s="134">
        <f>IFERROR(VLOOKUP(B74,Castellotti!A$11:P$99,16,0),0)</f>
        <v>1.4160000000000001</v>
      </c>
      <c r="H74" s="134">
        <f>IFERROR(VLOOKUP(B74,'Castelli Pavesi'!A$12:P$100,16,0),0)</f>
        <v>18.933600000000002</v>
      </c>
      <c r="I74" s="134">
        <f>IFERROR(VLOOKUP(B74,Solidarietà!A$12:P$100,16,0),0)</f>
        <v>0</v>
      </c>
      <c r="J74" s="133">
        <f>IFERROR(VLOOKUP(B74,Maserati!A$13:P$47,16,0),0)</f>
        <v>0</v>
      </c>
      <c r="K74" s="134">
        <v>0</v>
      </c>
      <c r="L74" s="133">
        <f>IFERROR(VLOOKUP(B74,'200 Miglia CR'!A:P,16,0),0)</f>
        <v>0</v>
      </c>
      <c r="M74" s="133">
        <f>IFERROR(VLOOKUP(B74,Ambrosiano!A:Q,16,0),0)</f>
        <v>0</v>
      </c>
      <c r="N74" s="133">
        <f>IFERROR(VLOOKUP(B74,#REF!,16,0),0)</f>
        <v>0</v>
      </c>
      <c r="O74" s="79"/>
      <c r="P74" s="135">
        <f t="shared" si="8"/>
        <v>20.349600000000002</v>
      </c>
      <c r="Q74"/>
      <c r="R74" s="45">
        <f t="shared" si="9"/>
        <v>2</v>
      </c>
      <c r="S74" s="136">
        <f>VLOOKUP(R74,Regolamento!J$6:L$14,3,0)</f>
        <v>1.05</v>
      </c>
      <c r="T74"/>
      <c r="U74" s="135">
        <f t="shared" si="10"/>
        <v>21.367080000000005</v>
      </c>
      <c r="W74" s="62"/>
      <c r="X74" s="78"/>
    </row>
    <row r="75" spans="1:24" s="8" customFormat="1" x14ac:dyDescent="0.25">
      <c r="A75">
        <v>70</v>
      </c>
      <c r="B75" s="8" t="s">
        <v>232</v>
      </c>
      <c r="C75" s="12" t="str">
        <f>IFERROR(VLOOKUP(B75,concorrenti!A:C,3,0)," ")</f>
        <v>B</v>
      </c>
      <c r="D75" s="12">
        <f>VLOOKUP(B75,concorrenti!A:E,5,0)</f>
        <v>0</v>
      </c>
      <c r="E75" s="59" t="str">
        <f>VLOOKUP(B75,concorrenti!A$3:G$312,2,0)</f>
        <v>VAMS</v>
      </c>
      <c r="F75" s="133">
        <f>IFERROR(VLOOKUP(B75,'Nora Sciplino'!A$11:P$99,16,0),0)</f>
        <v>22.044800000000002</v>
      </c>
      <c r="G75" s="134">
        <f>IFERROR(VLOOKUP(B75,Castellotti!A$11:P$99,16,0),0)</f>
        <v>0</v>
      </c>
      <c r="H75" s="134">
        <f>IFERROR(VLOOKUP(B75,'Castelli Pavesi'!A$12:P$100,16,0),0)</f>
        <v>0</v>
      </c>
      <c r="I75" s="134">
        <f>IFERROR(VLOOKUP(B75,Solidarietà!A$12:P$100,16,0),0)</f>
        <v>0</v>
      </c>
      <c r="J75" s="133">
        <f>IFERROR(VLOOKUP(B75,Maserati!A$13:P$47,16,0),0)</f>
        <v>0</v>
      </c>
      <c r="K75" s="134">
        <v>0</v>
      </c>
      <c r="L75" s="133">
        <f>IFERROR(VLOOKUP(B75,'200 Miglia CR'!A:P,16,0),0)</f>
        <v>0</v>
      </c>
      <c r="M75" s="133">
        <f>IFERROR(VLOOKUP(B75,Ambrosiano!A:Q,16,0),0)</f>
        <v>0</v>
      </c>
      <c r="N75" s="133">
        <f>IFERROR(VLOOKUP(B75,#REF!,16,0),0)</f>
        <v>0</v>
      </c>
      <c r="O75" s="137"/>
      <c r="P75" s="135">
        <f t="shared" si="8"/>
        <v>22.044800000000002</v>
      </c>
      <c r="R75" s="138">
        <f t="shared" si="9"/>
        <v>1</v>
      </c>
      <c r="S75" s="139">
        <f>VLOOKUP(R75,Regolamento!J$6:L$14,3,0)</f>
        <v>1</v>
      </c>
      <c r="U75" s="140">
        <f t="shared" si="10"/>
        <v>22.044800000000002</v>
      </c>
    </row>
    <row r="76" spans="1:24" s="8" customFormat="1" x14ac:dyDescent="0.25">
      <c r="A76">
        <v>71</v>
      </c>
      <c r="B76" s="71" t="s">
        <v>272</v>
      </c>
      <c r="C76" s="12" t="str">
        <f>IFERROR(VLOOKUP(B76,concorrenti!A:C,3,0)," ")</f>
        <v>C</v>
      </c>
      <c r="D76" s="12">
        <f>VLOOKUP(B76,concorrenti!A:E,5,0)</f>
        <v>0</v>
      </c>
      <c r="E76" s="59" t="str">
        <f>VLOOKUP(B76,concorrenti!A$3:G$312,2,0)</f>
        <v>OROBICO</v>
      </c>
      <c r="F76" s="133">
        <f>IFERROR(VLOOKUP(B76,'Nora Sciplino'!A$11:P$99,16,0),0)</f>
        <v>0</v>
      </c>
      <c r="G76" s="134">
        <f>IFERROR(VLOOKUP(B76,Castellotti!A$11:P$99,16,0),0)</f>
        <v>0</v>
      </c>
      <c r="H76" s="134">
        <f>IFERROR(VLOOKUP(B76,'Castelli Pavesi'!A$12:P$100,16,0),0)</f>
        <v>0</v>
      </c>
      <c r="I76" s="134">
        <f>IFERROR(VLOOKUP(B76,Solidarietà!A$12:P$100,16,0),0)</f>
        <v>20.443499999999997</v>
      </c>
      <c r="J76" s="133">
        <f>IFERROR(VLOOKUP(B76,Maserati!A$13:P$47,16,0),0)</f>
        <v>0</v>
      </c>
      <c r="K76" s="134">
        <v>0</v>
      </c>
      <c r="L76" s="133">
        <f>IFERROR(VLOOKUP(B76,'200 Miglia CR'!A:P,16,0),0)</f>
        <v>0</v>
      </c>
      <c r="M76" s="133">
        <f>IFERROR(VLOOKUP(B76,Ambrosiano!A:Q,16,0),0)</f>
        <v>0</v>
      </c>
      <c r="N76" s="133">
        <f>IFERROR(VLOOKUP(B76,#REF!,16,0),0)</f>
        <v>0</v>
      </c>
      <c r="O76" s="137"/>
      <c r="P76" s="135">
        <f t="shared" si="8"/>
        <v>20.443499999999997</v>
      </c>
      <c r="R76" s="138">
        <f t="shared" si="9"/>
        <v>1</v>
      </c>
      <c r="S76" s="136">
        <f>VLOOKUP(R76,Regolamento!J$6:L$14,3,0)</f>
        <v>1</v>
      </c>
      <c r="U76" s="140">
        <f t="shared" si="10"/>
        <v>20.443499999999997</v>
      </c>
    </row>
    <row r="77" spans="1:24" s="8" customFormat="1" x14ac:dyDescent="0.25">
      <c r="A77">
        <v>72</v>
      </c>
      <c r="B77" s="8" t="s">
        <v>148</v>
      </c>
      <c r="C77" s="12" t="str">
        <f>IFERROR(VLOOKUP(B77,concorrenti!A:C,3,0)," ")</f>
        <v>B</v>
      </c>
      <c r="D77" s="12">
        <f>VLOOKUP(B77,concorrenti!A:E,5,0)</f>
        <v>0</v>
      </c>
      <c r="E77" s="59" t="str">
        <f>VLOOKUP(B77,concorrenti!A$3:G$312,2,0)</f>
        <v>CLASSIC CLUB ITALIA</v>
      </c>
      <c r="F77" s="133">
        <f>IFERROR(VLOOKUP(B77,'Nora Sciplino'!A$11:P$99,16,0),0)</f>
        <v>0</v>
      </c>
      <c r="G77" s="134">
        <f>IFERROR(VLOOKUP(B77,Castellotti!A$11:P$99,16,0),0)</f>
        <v>19.824000000000002</v>
      </c>
      <c r="H77" s="134">
        <f>IFERROR(VLOOKUP(B77,'Castelli Pavesi'!A$12:P$100,16,0),0)</f>
        <v>0</v>
      </c>
      <c r="I77" s="134">
        <f>IFERROR(VLOOKUP(B77,Solidarietà!A$12:P$100,16,0),0)</f>
        <v>0</v>
      </c>
      <c r="J77" s="133">
        <f>IFERROR(VLOOKUP(B77,Maserati!A$13:P$47,16,0),0)</f>
        <v>0</v>
      </c>
      <c r="K77" s="134">
        <v>0</v>
      </c>
      <c r="L77" s="133">
        <f>IFERROR(VLOOKUP(B77,'200 Miglia CR'!A:P,16,0),0)</f>
        <v>0</v>
      </c>
      <c r="M77" s="133">
        <f>IFERROR(VLOOKUP(B77,Ambrosiano!A:Q,16,0),0)</f>
        <v>0</v>
      </c>
      <c r="N77" s="133">
        <f>IFERROR(VLOOKUP(B77,#REF!,16,0),0)</f>
        <v>0</v>
      </c>
      <c r="O77" s="79"/>
      <c r="P77" s="135">
        <f t="shared" si="8"/>
        <v>19.824000000000002</v>
      </c>
      <c r="Q77"/>
      <c r="R77" s="45">
        <f t="shared" si="9"/>
        <v>1</v>
      </c>
      <c r="S77" s="136">
        <f>VLOOKUP(R77,Regolamento!J$6:L$14,3,0)</f>
        <v>1</v>
      </c>
      <c r="T77"/>
      <c r="U77" s="135">
        <f t="shared" si="10"/>
        <v>19.824000000000002</v>
      </c>
      <c r="W77" s="62"/>
      <c r="X77" s="78"/>
    </row>
    <row r="78" spans="1:24" s="8" customFormat="1" x14ac:dyDescent="0.25">
      <c r="A78">
        <v>73</v>
      </c>
      <c r="B78" s="8" t="s">
        <v>248</v>
      </c>
      <c r="C78" s="12" t="str">
        <f>IFERROR(VLOOKUP(B78,concorrenti!A:C,3,0)," ")</f>
        <v>B</v>
      </c>
      <c r="D78" s="12">
        <f>VLOOKUP(B78,concorrenti!A:E,5,0)</f>
        <v>0</v>
      </c>
      <c r="E78" s="59" t="str">
        <f>VLOOKUP(B78,concorrenti!A$3:G$312,2,0)</f>
        <v>OROBICO</v>
      </c>
      <c r="F78" s="133">
        <f>IFERROR(VLOOKUP(B78,'Nora Sciplino'!A$11:P$99,16,0),0)</f>
        <v>0</v>
      </c>
      <c r="G78" s="134">
        <f>IFERROR(VLOOKUP(B78,Castellotti!A$11:P$99,16,0),0)</f>
        <v>0</v>
      </c>
      <c r="H78" s="134">
        <f>IFERROR(VLOOKUP(B78,'Castelli Pavesi'!A$12:P$100,16,0),0)</f>
        <v>0</v>
      </c>
      <c r="I78" s="134">
        <f>IFERROR(VLOOKUP(B78,Solidarietà!A$12:P$100,16,0),0)</f>
        <v>17.522999999999996</v>
      </c>
      <c r="J78" s="133">
        <f>IFERROR(VLOOKUP(B78,Maserati!A$13:P$47,16,0),0)</f>
        <v>0</v>
      </c>
      <c r="K78" s="134">
        <v>0</v>
      </c>
      <c r="L78" s="133">
        <f>IFERROR(VLOOKUP(B78,'200 Miglia CR'!A:P,16,0),0)</f>
        <v>0</v>
      </c>
      <c r="M78" s="133">
        <f>IFERROR(VLOOKUP(B78,Ambrosiano!A:Q,16,0),0)</f>
        <v>0</v>
      </c>
      <c r="N78" s="133">
        <f>IFERROR(VLOOKUP(B78,#REF!,16,0),0)</f>
        <v>0</v>
      </c>
      <c r="O78" s="137"/>
      <c r="P78" s="135">
        <f t="shared" si="8"/>
        <v>17.522999999999996</v>
      </c>
      <c r="R78" s="138">
        <f t="shared" si="9"/>
        <v>1</v>
      </c>
      <c r="S78" s="136">
        <f>VLOOKUP(R78,Regolamento!J$6:L$14,3,0)</f>
        <v>1</v>
      </c>
      <c r="U78" s="140">
        <f t="shared" si="10"/>
        <v>17.522999999999996</v>
      </c>
    </row>
    <row r="79" spans="1:24" s="8" customFormat="1" x14ac:dyDescent="0.25">
      <c r="A79">
        <v>74</v>
      </c>
      <c r="B79" s="8" t="s">
        <v>157</v>
      </c>
      <c r="C79" s="12" t="str">
        <f>IFERROR(VLOOKUP(B79,concorrenti!A:C,3,0)," ")</f>
        <v>B</v>
      </c>
      <c r="D79" s="12">
        <f>VLOOKUP(B79,concorrenti!A:E,5,0)</f>
        <v>0</v>
      </c>
      <c r="E79" s="59" t="str">
        <f>VLOOKUP(B79,concorrenti!A$3:G$312,2,0)</f>
        <v>VCC COMO</v>
      </c>
      <c r="F79" s="133">
        <f>IFERROR(VLOOKUP(B79,'Nora Sciplino'!A$11:P$99,16,0),0)</f>
        <v>16.533600000000003</v>
      </c>
      <c r="G79" s="134">
        <f>IFERROR(VLOOKUP(B79,Castellotti!A$11:P$99,16,0),0)</f>
        <v>0</v>
      </c>
      <c r="H79" s="134">
        <f>IFERROR(VLOOKUP(B79,'Castelli Pavesi'!A$12:P$100,16,0),0)</f>
        <v>0</v>
      </c>
      <c r="I79" s="134">
        <f>IFERROR(VLOOKUP(B79,Solidarietà!A$12:P$100,16,0),0)</f>
        <v>0</v>
      </c>
      <c r="J79" s="133">
        <f>IFERROR(VLOOKUP(B79,Maserati!A$13:P$47,16,0),0)</f>
        <v>0</v>
      </c>
      <c r="K79" s="134">
        <v>0</v>
      </c>
      <c r="L79" s="133">
        <f>IFERROR(VLOOKUP(B79,'200 Miglia CR'!A:P,16,0),0)</f>
        <v>0</v>
      </c>
      <c r="M79" s="133">
        <f>IFERROR(VLOOKUP(B79,Ambrosiano!A:Q,16,0),0)</f>
        <v>0</v>
      </c>
      <c r="N79" s="133">
        <f>IFERROR(VLOOKUP(B79,#REF!,16,0),0)</f>
        <v>0</v>
      </c>
      <c r="O79"/>
      <c r="P79" s="135">
        <f t="shared" si="8"/>
        <v>16.533600000000003</v>
      </c>
      <c r="Q79"/>
      <c r="R79" s="45">
        <f t="shared" si="9"/>
        <v>1</v>
      </c>
      <c r="S79" s="136">
        <f>VLOOKUP(R79,Regolamento!J$6:L$14,3,0)</f>
        <v>1</v>
      </c>
      <c r="T79"/>
      <c r="U79" s="135">
        <f t="shared" si="10"/>
        <v>16.533600000000003</v>
      </c>
      <c r="W79" s="62"/>
      <c r="X79" s="78"/>
    </row>
    <row r="80" spans="1:24" s="8" customFormat="1" x14ac:dyDescent="0.25">
      <c r="A80">
        <v>75</v>
      </c>
      <c r="B80" s="8" t="s">
        <v>71</v>
      </c>
      <c r="C80" s="12" t="str">
        <f>IFERROR(VLOOKUP(B80,concorrenti!A:C,3,0)," ")</f>
        <v>A</v>
      </c>
      <c r="D80" s="12">
        <f>VLOOKUP(B80,concorrenti!A:E,5,0)</f>
        <v>0</v>
      </c>
      <c r="E80" s="59" t="str">
        <f>VLOOKUP(B80,concorrenti!A$3:G$312,2,0)</f>
        <v>CASTELLOTTI</v>
      </c>
      <c r="F80" s="133">
        <f>IFERROR(VLOOKUP(B80,'Nora Sciplino'!A$11:P$99,16,0),0)</f>
        <v>0</v>
      </c>
      <c r="G80" s="134">
        <f>IFERROR(VLOOKUP(B80,Castellotti!A$11:P$99,16,0),0)</f>
        <v>8.4960000000000022</v>
      </c>
      <c r="H80" s="134">
        <f>IFERROR(VLOOKUP(B80,'Castelli Pavesi'!A$12:P$100,16,0),0)</f>
        <v>0</v>
      </c>
      <c r="I80" s="134">
        <f>IFERROR(VLOOKUP(B80,Solidarietà!A$12:P$100,16,0),0)</f>
        <v>0</v>
      </c>
      <c r="J80" s="133">
        <f>IFERROR(VLOOKUP(B80,Maserati!A$13:P$47,16,0),0)</f>
        <v>0</v>
      </c>
      <c r="K80" s="134">
        <v>0</v>
      </c>
      <c r="L80" s="133">
        <f>IFERROR(VLOOKUP(B80,'200 Miglia CR'!A:P,16,0),0)</f>
        <v>0</v>
      </c>
      <c r="M80" s="133">
        <f>IFERROR(VLOOKUP(B80,Ambrosiano!A:Q,16,0),0)</f>
        <v>0</v>
      </c>
      <c r="N80" s="133">
        <f>IFERROR(VLOOKUP(B80,#REF!,16,0),0)</f>
        <v>0</v>
      </c>
      <c r="O80" s="79"/>
      <c r="P80" s="135">
        <f t="shared" ref="P80:P111" si="11">+F80+H80+I80+G80+N80+L80+M80+J80+K80</f>
        <v>8.4960000000000022</v>
      </c>
      <c r="Q80"/>
      <c r="R80" s="45">
        <f t="shared" si="9"/>
        <v>1</v>
      </c>
      <c r="S80" s="136">
        <f>VLOOKUP(R80,Regolamento!J$6:L$14,3,0)</f>
        <v>1</v>
      </c>
      <c r="T80"/>
      <c r="U80" s="135">
        <f t="shared" si="10"/>
        <v>8.4960000000000022</v>
      </c>
    </row>
    <row r="81" spans="1:24" s="8" customFormat="1" x14ac:dyDescent="0.25">
      <c r="A81">
        <v>76</v>
      </c>
      <c r="B81" t="s">
        <v>154</v>
      </c>
      <c r="C81" s="12" t="str">
        <f>IFERROR(VLOOKUP(B81,concorrenti!A:C,3,0)," ")</f>
        <v>B</v>
      </c>
      <c r="D81" s="12">
        <f>VLOOKUP(B81,concorrenti!A:E,5,0)</f>
        <v>0</v>
      </c>
      <c r="E81" s="59" t="str">
        <f>VLOOKUP(B81,concorrenti!A$3:G$312,2,0)</f>
        <v>CMAE</v>
      </c>
      <c r="F81" s="133">
        <f>IFERROR(VLOOKUP(B81,'Nora Sciplino'!A$11:P$99,16,0),0)</f>
        <v>1.3778000000000001</v>
      </c>
      <c r="G81" s="134">
        <f>IFERROR(VLOOKUP(B81,Castellotti!A$11:P$99,16,0),0)</f>
        <v>5.6640000000000006</v>
      </c>
      <c r="H81" s="134">
        <f>IFERROR(VLOOKUP(B81,'Castelli Pavesi'!A$12:P$100,16,0),0)</f>
        <v>0</v>
      </c>
      <c r="I81" s="134">
        <f>IFERROR(VLOOKUP(B81,Solidarietà!A$12:P$100,16,0),0)</f>
        <v>0</v>
      </c>
      <c r="J81" s="133">
        <f>IFERROR(VLOOKUP(B81,Maserati!A$13:P$47,16,0),0)</f>
        <v>0</v>
      </c>
      <c r="K81" s="134">
        <v>0</v>
      </c>
      <c r="L81" s="133">
        <f>IFERROR(VLOOKUP(B81,'200 Miglia CR'!A:P,16,0),0)</f>
        <v>0</v>
      </c>
      <c r="M81" s="133">
        <f>IFERROR(VLOOKUP(B81,Ambrosiano!A:Q,16,0),0)</f>
        <v>0</v>
      </c>
      <c r="N81" s="133">
        <f>IFERROR(VLOOKUP(B81,#REF!,16,0),0)</f>
        <v>0</v>
      </c>
      <c r="O81" s="137"/>
      <c r="P81" s="135">
        <f t="shared" si="11"/>
        <v>7.0418000000000003</v>
      </c>
      <c r="R81" s="138">
        <f t="shared" si="9"/>
        <v>2</v>
      </c>
      <c r="S81" s="139">
        <f>VLOOKUP(R81,Regolamento!J$6:L$14,3,0)</f>
        <v>1.05</v>
      </c>
      <c r="U81" s="140">
        <f t="shared" si="10"/>
        <v>7.3938900000000007</v>
      </c>
      <c r="W81" s="62"/>
      <c r="X81" s="78"/>
    </row>
    <row r="82" spans="1:24" s="8" customFormat="1" x14ac:dyDescent="0.25">
      <c r="A82">
        <v>77</v>
      </c>
      <c r="B82" s="8" t="s">
        <v>299</v>
      </c>
      <c r="C82" s="12" t="str">
        <f>IFERROR(VLOOKUP(B82,concorrenti!A:C,3,0)," ")</f>
        <v>C</v>
      </c>
      <c r="D82" s="12">
        <f>VLOOKUP(B82,concorrenti!A:E,5,0)</f>
        <v>0</v>
      </c>
      <c r="E82" s="59" t="str">
        <f>VLOOKUP(B82,concorrenti!A$3:G$312,2,0)</f>
        <v xml:space="preserve"> CAVEC</v>
      </c>
      <c r="F82" s="133">
        <f>IFERROR(VLOOKUP(B82,'Nora Sciplino'!A$11:P$99,16,0),0)</f>
        <v>0</v>
      </c>
      <c r="G82" s="134">
        <f>IFERROR(VLOOKUP(B82,Castellotti!A$11:P$99,16,0),0)</f>
        <v>1.4160000000000001</v>
      </c>
      <c r="H82" s="134">
        <f>IFERROR(VLOOKUP(B82,'Castelli Pavesi'!A$12:P$100,16,0),0)</f>
        <v>0</v>
      </c>
      <c r="I82" s="134">
        <f>IFERROR(VLOOKUP(B82,Solidarietà!A$12:P$100,16,0),0)</f>
        <v>1.4602499999999998</v>
      </c>
      <c r="J82" s="133">
        <f>IFERROR(VLOOKUP(B82,Maserati!A$13:P$47,16,0),0)</f>
        <v>0</v>
      </c>
      <c r="K82" s="134">
        <v>0</v>
      </c>
      <c r="L82" s="133">
        <f>IFERROR(VLOOKUP(B82,'200 Miglia CR'!A:P,16,0),0)</f>
        <v>0</v>
      </c>
      <c r="M82" s="133">
        <f>IFERROR(VLOOKUP(B82,Ambrosiano!A:Q,16,0),0)</f>
        <v>0</v>
      </c>
      <c r="N82" s="133">
        <f>IFERROR(VLOOKUP(B82,#REF!,16,0),0)</f>
        <v>0</v>
      </c>
      <c r="O82" s="137"/>
      <c r="P82" s="135">
        <f t="shared" si="11"/>
        <v>2.8762499999999998</v>
      </c>
      <c r="R82" s="45">
        <f t="shared" si="9"/>
        <v>2</v>
      </c>
      <c r="S82" s="136">
        <f>VLOOKUP(R82,Regolamento!J$6:L$14,3,0)</f>
        <v>1.05</v>
      </c>
      <c r="U82" s="140">
        <f t="shared" si="10"/>
        <v>3.0200624999999999</v>
      </c>
      <c r="W82" s="62"/>
      <c r="X82" s="78"/>
    </row>
    <row r="83" spans="1:24" s="8" customFormat="1" x14ac:dyDescent="0.25">
      <c r="A83">
        <v>78</v>
      </c>
      <c r="B83" s="71" t="s">
        <v>276</v>
      </c>
      <c r="C83" s="12" t="str">
        <f>IFERROR(VLOOKUP(B83,concorrenti!A:C,3,0)," ")</f>
        <v>C</v>
      </c>
      <c r="D83" s="12">
        <f>VLOOKUP(B83,concorrenti!A:E,5,0)</f>
        <v>0</v>
      </c>
      <c r="E83" s="59" t="str">
        <f>VLOOKUP(B83,concorrenti!A$3:G$312,2,0)</f>
        <v>OROBICO</v>
      </c>
      <c r="F83" s="133">
        <f>IFERROR(VLOOKUP(B83,'Nora Sciplino'!A$11:P$99,16,0),0)</f>
        <v>0</v>
      </c>
      <c r="G83" s="134">
        <f>IFERROR(VLOOKUP(B83,Castellotti!A$11:P$99,16,0),0)</f>
        <v>0</v>
      </c>
      <c r="H83" s="134">
        <f>IFERROR(VLOOKUP(B83,'Castelli Pavesi'!A$12:P$100,16,0),0)</f>
        <v>0</v>
      </c>
      <c r="I83" s="134">
        <f>IFERROR(VLOOKUP(B83,Solidarietà!A$12:P$100,16,0),0)</f>
        <v>2.9204999999999997</v>
      </c>
      <c r="J83" s="133">
        <f>IFERROR(VLOOKUP(B83,Maserati!A$13:P$47,16,0),0)</f>
        <v>0</v>
      </c>
      <c r="K83" s="134">
        <v>0</v>
      </c>
      <c r="L83" s="133">
        <f>IFERROR(VLOOKUP(B83,'200 Miglia CR'!A:P,16,0),0)</f>
        <v>0</v>
      </c>
      <c r="M83" s="133">
        <f>IFERROR(VLOOKUP(B83,Ambrosiano!A:Q,16,0),0)</f>
        <v>0</v>
      </c>
      <c r="N83" s="133">
        <f>IFERROR(VLOOKUP(B83,#REF!,16,0),0)</f>
        <v>0</v>
      </c>
      <c r="O83" s="137"/>
      <c r="P83" s="135">
        <f t="shared" si="11"/>
        <v>2.9204999999999997</v>
      </c>
      <c r="R83" s="138">
        <f t="shared" si="9"/>
        <v>1</v>
      </c>
      <c r="S83" s="136">
        <f>VLOOKUP(R83,Regolamento!J$6:L$14,3,0)</f>
        <v>1</v>
      </c>
      <c r="U83" s="140">
        <f t="shared" si="10"/>
        <v>2.9204999999999997</v>
      </c>
      <c r="W83" s="62"/>
      <c r="X83" s="78"/>
    </row>
    <row r="84" spans="1:24" s="8" customFormat="1" x14ac:dyDescent="0.25">
      <c r="A84" s="8">
        <v>79</v>
      </c>
      <c r="B84" s="8" t="s">
        <v>18</v>
      </c>
      <c r="C84" s="59" t="str">
        <f>IFERROR(VLOOKUP(B84,concorrenti!A:C,3,0)," ")</f>
        <v>C</v>
      </c>
      <c r="D84" s="59">
        <f>VLOOKUP(B84,concorrenti!A:E,5,0)</f>
        <v>0</v>
      </c>
      <c r="E84" s="59" t="str">
        <f>VLOOKUP(B84,concorrenti!A$3:G$312,2,0)</f>
        <v>VAMS</v>
      </c>
      <c r="F84" s="133">
        <f>IFERROR(VLOOKUP(B84,'Nora Sciplino'!A$11:P$99,16,0),0)</f>
        <v>1.3778000000000001</v>
      </c>
      <c r="G84" s="134">
        <f>IFERROR(VLOOKUP(B84,Castellotti!A$11:P$99,16,0),0)</f>
        <v>0</v>
      </c>
      <c r="H84" s="134">
        <f>IFERROR(VLOOKUP(B84,'Castelli Pavesi'!A$12:P$100,16,0),0)</f>
        <v>0</v>
      </c>
      <c r="I84" s="134">
        <f>IFERROR(VLOOKUP(B84,Solidarietà!A$12:P$100,16,0),0)</f>
        <v>1.4602499999999998</v>
      </c>
      <c r="J84" s="133">
        <f>IFERROR(VLOOKUP(B84,Maserati!A$13:P$47,16,0),0)</f>
        <v>0</v>
      </c>
      <c r="K84" s="134">
        <v>0</v>
      </c>
      <c r="L84" s="133">
        <f>IFERROR(VLOOKUP(B84,'200 Miglia CR'!A:P,16,0),0)</f>
        <v>0</v>
      </c>
      <c r="M84" s="133">
        <f>IFERROR(VLOOKUP(B84,Ambrosiano!A:Q,16,0),0)</f>
        <v>0</v>
      </c>
      <c r="N84" s="133">
        <f>IFERROR(VLOOKUP(B84,#REF!,16,0),0)</f>
        <v>0</v>
      </c>
      <c r="O84" s="137"/>
      <c r="P84" s="135">
        <f t="shared" si="11"/>
        <v>2.83805</v>
      </c>
      <c r="R84" s="138">
        <f t="shared" si="9"/>
        <v>2</v>
      </c>
      <c r="S84" s="139">
        <f>VLOOKUP(R84,Regolamento!J$6:L$14,3,0)</f>
        <v>1.05</v>
      </c>
      <c r="U84" s="140">
        <f t="shared" si="10"/>
        <v>2.9799525</v>
      </c>
    </row>
    <row r="85" spans="1:24" s="8" customFormat="1" x14ac:dyDescent="0.25">
      <c r="A85" s="8">
        <v>80</v>
      </c>
      <c r="B85" s="8" t="s">
        <v>441</v>
      </c>
      <c r="C85" s="59" t="str">
        <f>IFERROR(VLOOKUP(B85,concorrenti!A:C,3,0)," ")</f>
        <v>C</v>
      </c>
      <c r="D85" s="59">
        <f>VLOOKUP(B85,concorrenti!A:E,5,0)</f>
        <v>0</v>
      </c>
      <c r="E85" s="59" t="str">
        <f>VLOOKUP(B85,concorrenti!A$3:G$312,2,0)</f>
        <v>CMAE</v>
      </c>
      <c r="F85" s="133">
        <f>IFERROR(VLOOKUP(B85,'Nora Sciplino'!A$11:P$99,16,0),0)</f>
        <v>1.3778000000000001</v>
      </c>
      <c r="G85" s="134">
        <f>IFERROR(VLOOKUP(B85,Castellotti!A$11:P$99,16,0),0)</f>
        <v>0</v>
      </c>
      <c r="H85" s="134">
        <f>IFERROR(VLOOKUP(B85,'Castelli Pavesi'!A$12:P$100,16,0),0)</f>
        <v>0</v>
      </c>
      <c r="I85" s="134">
        <f>IFERROR(VLOOKUP(B85,Solidarietà!A$12:P$100,16,0),0)</f>
        <v>1.4602499999999998</v>
      </c>
      <c r="J85" s="133">
        <f>IFERROR(VLOOKUP(B85,Maserati!A$13:P$47,16,0),0)</f>
        <v>0</v>
      </c>
      <c r="K85" s="134">
        <v>0</v>
      </c>
      <c r="L85" s="133">
        <f>IFERROR(VLOOKUP(B85,'200 Miglia CR'!A:P,16,0),0)</f>
        <v>0</v>
      </c>
      <c r="M85" s="133">
        <f>IFERROR(VLOOKUP(B85,Ambrosiano!A:Q,16,0),0)</f>
        <v>0</v>
      </c>
      <c r="N85" s="133">
        <f>IFERROR(VLOOKUP(B85,#REF!,16,0),0)</f>
        <v>0</v>
      </c>
      <c r="O85" s="137"/>
      <c r="P85" s="140">
        <f t="shared" si="11"/>
        <v>2.83805</v>
      </c>
      <c r="R85" s="138">
        <f t="shared" si="9"/>
        <v>2</v>
      </c>
      <c r="S85" s="139">
        <f>VLOOKUP(R85,Regolamento!J$6:L$14,3,0)</f>
        <v>1.05</v>
      </c>
      <c r="U85" s="140">
        <f t="shared" si="10"/>
        <v>2.9799525</v>
      </c>
      <c r="W85" s="62"/>
      <c r="X85" s="78"/>
    </row>
    <row r="86" spans="1:24" s="72" customFormat="1" x14ac:dyDescent="0.25">
      <c r="A86" s="8">
        <v>81</v>
      </c>
      <c r="B86" s="8" t="s">
        <v>444</v>
      </c>
      <c r="C86" s="59" t="str">
        <f>IFERROR(VLOOKUP(B86,concorrenti!A:C,3,0)," ")</f>
        <v>C</v>
      </c>
      <c r="D86" s="59">
        <f>VLOOKUP(B86,concorrenti!A:E,5,0)</f>
        <v>0</v>
      </c>
      <c r="E86" s="59" t="str">
        <f>VLOOKUP(B86,concorrenti!A$3:G$312,2,0)</f>
        <v>CMAE</v>
      </c>
      <c r="F86" s="161">
        <f>IFERROR(VLOOKUP(B86,'Nora Sciplino'!A$11:P$99,16,0),0)</f>
        <v>2.7556000000000003</v>
      </c>
      <c r="G86" s="180">
        <f>IFERROR(VLOOKUP(B86,Castellotti!A$11:P$99,16,0),0)</f>
        <v>0</v>
      </c>
      <c r="H86" s="180">
        <f>IFERROR(VLOOKUP(B86,'Castelli Pavesi'!A$12:P$100,16,0),0)</f>
        <v>0</v>
      </c>
      <c r="I86" s="180">
        <f>IFERROR(VLOOKUP(B86,Solidarietà!A$12:P$100,16,0),0)</f>
        <v>0</v>
      </c>
      <c r="J86" s="180">
        <f>IFERROR(VLOOKUP(B86,Maserati!A$13:P$47,16,0),0)</f>
        <v>0</v>
      </c>
      <c r="K86" s="180">
        <v>0</v>
      </c>
      <c r="L86" s="180">
        <f>IFERROR(VLOOKUP(B86,'200 Miglia CR'!A:P,16,0),0)</f>
        <v>0</v>
      </c>
      <c r="M86" s="180">
        <f>IFERROR(VLOOKUP(B86,Ambrosiano!A:Q,16,0),0)</f>
        <v>0</v>
      </c>
      <c r="N86" s="180">
        <f>IFERROR(VLOOKUP(B86,#REF!,16,0),0)</f>
        <v>0</v>
      </c>
      <c r="O86" s="174"/>
      <c r="P86" s="140">
        <f t="shared" si="11"/>
        <v>2.7556000000000003</v>
      </c>
      <c r="Q86" s="8"/>
      <c r="R86" s="138">
        <f t="shared" si="9"/>
        <v>1</v>
      </c>
      <c r="S86" s="139">
        <f>VLOOKUP(R86,Regolamento!J$6:L$14,3,0)</f>
        <v>1</v>
      </c>
      <c r="T86" s="8"/>
      <c r="U86" s="140">
        <f t="shared" si="10"/>
        <v>2.7556000000000003</v>
      </c>
    </row>
    <row r="87" spans="1:24" s="8" customFormat="1" x14ac:dyDescent="0.25">
      <c r="A87" s="8">
        <v>82</v>
      </c>
      <c r="B87" s="71" t="s">
        <v>365</v>
      </c>
      <c r="C87" s="59" t="str">
        <f>IFERROR(VLOOKUP(B87,concorrenti!A:C,3,0)," ")</f>
        <v>C</v>
      </c>
      <c r="D87" s="59">
        <f>VLOOKUP(B87,concorrenti!A:E,5,0)</f>
        <v>0</v>
      </c>
      <c r="E87" s="59" t="str">
        <f>VLOOKUP(B87,concorrenti!A$3:G$312,2,0)</f>
        <v>OROBICO</v>
      </c>
      <c r="F87" s="133">
        <f>IFERROR(VLOOKUP(B87,'Nora Sciplino'!A$11:P$99,16,0),0)</f>
        <v>0</v>
      </c>
      <c r="G87" s="134">
        <f>IFERROR(VLOOKUP(B87,Castellotti!A$11:P$99,16,0),0)</f>
        <v>0</v>
      </c>
      <c r="H87" s="134">
        <f>IFERROR(VLOOKUP(B87,'Castelli Pavesi'!A$12:P$100,16,0),0)</f>
        <v>0</v>
      </c>
      <c r="I87" s="134">
        <f>IFERROR(VLOOKUP(B87,Solidarietà!A$12:P$100,16,0),0)</f>
        <v>1.4602499999999998</v>
      </c>
      <c r="J87" s="133">
        <f>IFERROR(VLOOKUP(B87,Maserati!A$13:P$47,16,0),0)</f>
        <v>0</v>
      </c>
      <c r="K87" s="134">
        <v>0</v>
      </c>
      <c r="L87" s="133">
        <f>IFERROR(VLOOKUP(B87,'200 Miglia CR'!A:P,16,0),0)</f>
        <v>0</v>
      </c>
      <c r="M87" s="133">
        <f>IFERROR(VLOOKUP(B87,Ambrosiano!A:Q,16,0),0)</f>
        <v>0</v>
      </c>
      <c r="N87" s="133">
        <f>IFERROR(VLOOKUP(B87,#REF!,16,0),0)</f>
        <v>0</v>
      </c>
      <c r="O87" s="137"/>
      <c r="P87" s="135">
        <f t="shared" si="11"/>
        <v>1.4602499999999998</v>
      </c>
      <c r="R87" s="138">
        <f t="shared" si="9"/>
        <v>1</v>
      </c>
      <c r="S87" s="136">
        <f>VLOOKUP(R87,Regolamento!J$6:L$14,3,0)</f>
        <v>1</v>
      </c>
      <c r="U87" s="140">
        <f t="shared" si="10"/>
        <v>1.4602499999999998</v>
      </c>
    </row>
    <row r="88" spans="1:24" s="8" customFormat="1" x14ac:dyDescent="0.25">
      <c r="A88" s="8">
        <v>83</v>
      </c>
      <c r="B88" s="71" t="s">
        <v>635</v>
      </c>
      <c r="C88" s="59" t="str">
        <f>IFERROR(VLOOKUP(B88,concorrenti!A:C,3,0)," ")</f>
        <v>C</v>
      </c>
      <c r="D88" s="59" t="str">
        <f>VLOOKUP(B88,concorrenti!A:E,5,0)</f>
        <v>X</v>
      </c>
      <c r="E88" s="59" t="str">
        <f>VLOOKUP(B88,concorrenti!A$3:G$312,2,0)</f>
        <v>OROBICO</v>
      </c>
      <c r="F88" s="133">
        <f>IFERROR(VLOOKUP(B88,'Nora Sciplino'!A$11:P$99,16,0),0)</f>
        <v>0</v>
      </c>
      <c r="G88" s="134">
        <f>IFERROR(VLOOKUP(B88,Castellotti!A$11:P$99,16,0),0)</f>
        <v>0</v>
      </c>
      <c r="H88" s="134">
        <f>IFERROR(VLOOKUP(B88,'Castelli Pavesi'!A$12:P$100,16,0),0)</f>
        <v>0</v>
      </c>
      <c r="I88" s="134">
        <f>IFERROR(VLOOKUP(B88,Solidarietà!A$12:P$100,16,0),0)</f>
        <v>1.4602499999999998</v>
      </c>
      <c r="J88" s="133">
        <f>IFERROR(VLOOKUP(B88,Maserati!A$13:P$47,16,0),0)</f>
        <v>0</v>
      </c>
      <c r="K88" s="134">
        <v>0</v>
      </c>
      <c r="L88" s="133">
        <f>IFERROR(VLOOKUP(B88,'200 Miglia CR'!A:P,16,0),0)</f>
        <v>0</v>
      </c>
      <c r="M88" s="133">
        <f>IFERROR(VLOOKUP(B88,Ambrosiano!A:Q,16,0),0)</f>
        <v>0</v>
      </c>
      <c r="N88" s="133">
        <f>IFERROR(VLOOKUP(B88,#REF!,16,0),0)</f>
        <v>0</v>
      </c>
      <c r="O88" s="137"/>
      <c r="P88" s="135">
        <f t="shared" si="11"/>
        <v>1.4602499999999998</v>
      </c>
      <c r="R88" s="138">
        <f t="shared" si="9"/>
        <v>1</v>
      </c>
      <c r="S88" s="136">
        <f>VLOOKUP(R88,Regolamento!J$6:L$14,3,0)</f>
        <v>1</v>
      </c>
      <c r="U88" s="140">
        <f t="shared" si="10"/>
        <v>1.4602499999999998</v>
      </c>
      <c r="W88" s="62"/>
      <c r="X88" s="78"/>
    </row>
    <row r="89" spans="1:24" s="8" customFormat="1" x14ac:dyDescent="0.25">
      <c r="A89" s="8">
        <v>84</v>
      </c>
      <c r="B89" s="71" t="s">
        <v>633</v>
      </c>
      <c r="C89" s="59" t="str">
        <f>IFERROR(VLOOKUP(B89,concorrenti!A:C,3,0)," ")</f>
        <v>C</v>
      </c>
      <c r="D89" s="59">
        <f>VLOOKUP(B89,concorrenti!A:E,5,0)</f>
        <v>0</v>
      </c>
      <c r="E89" s="59" t="str">
        <f>VLOOKUP(B89,concorrenti!A$3:G$312,2,0)</f>
        <v>CMAE</v>
      </c>
      <c r="F89" s="133">
        <f>IFERROR(VLOOKUP(B89,'Nora Sciplino'!A$11:P$99,16,0),0)</f>
        <v>0</v>
      </c>
      <c r="G89" s="134">
        <f>IFERROR(VLOOKUP(B89,Castellotti!A$11:P$99,16,0),0)</f>
        <v>0</v>
      </c>
      <c r="H89" s="134">
        <f>IFERROR(VLOOKUP(B89,'Castelli Pavesi'!A$12:P$100,16,0),0)</f>
        <v>0</v>
      </c>
      <c r="I89" s="134">
        <f>IFERROR(VLOOKUP(B89,Solidarietà!A$12:P$100,16,0),0)</f>
        <v>1.4602499999999998</v>
      </c>
      <c r="J89" s="133">
        <f>IFERROR(VLOOKUP(B89,Maserati!A$13:P$47,16,0),0)</f>
        <v>0</v>
      </c>
      <c r="K89" s="134">
        <v>0</v>
      </c>
      <c r="L89" s="133">
        <f>IFERROR(VLOOKUP(B89,'200 Miglia CR'!A:P,16,0),0)</f>
        <v>0</v>
      </c>
      <c r="M89" s="133">
        <f>IFERROR(VLOOKUP(B89,Ambrosiano!A:Q,16,0),0)</f>
        <v>0</v>
      </c>
      <c r="N89" s="133">
        <f>IFERROR(VLOOKUP(B89,#REF!,16,0),0)</f>
        <v>0</v>
      </c>
      <c r="O89" s="137"/>
      <c r="P89" s="135">
        <f t="shared" si="11"/>
        <v>1.4602499999999998</v>
      </c>
      <c r="R89" s="138">
        <f t="shared" si="9"/>
        <v>1</v>
      </c>
      <c r="S89" s="136">
        <f>VLOOKUP(R89,Regolamento!J$6:L$14,3,0)</f>
        <v>1</v>
      </c>
      <c r="U89" s="140">
        <f t="shared" si="10"/>
        <v>1.4602499999999998</v>
      </c>
    </row>
    <row r="90" spans="1:24" s="8" customFormat="1" x14ac:dyDescent="0.25">
      <c r="A90" s="8">
        <v>85</v>
      </c>
      <c r="B90" s="71" t="s">
        <v>631</v>
      </c>
      <c r="C90" s="59" t="str">
        <f>IFERROR(VLOOKUP(B90,concorrenti!A:C,3,0)," ")</f>
        <v>C</v>
      </c>
      <c r="D90" s="59">
        <f>VLOOKUP(B90,concorrenti!A:E,5,0)</f>
        <v>0</v>
      </c>
      <c r="E90" s="59" t="str">
        <f>VLOOKUP(B90,concorrenti!A$3:G$312,2,0)</f>
        <v>OROBICO</v>
      </c>
      <c r="F90" s="133">
        <f>IFERROR(VLOOKUP(B90,'Nora Sciplino'!A$11:P$99,16,0),0)</f>
        <v>0</v>
      </c>
      <c r="G90" s="134">
        <f>IFERROR(VLOOKUP(B90,Castellotti!A$11:P$99,16,0),0)</f>
        <v>0</v>
      </c>
      <c r="H90" s="134">
        <f>IFERROR(VLOOKUP(B90,'Castelli Pavesi'!A$12:P$100,16,0),0)</f>
        <v>0</v>
      </c>
      <c r="I90" s="134">
        <f>IFERROR(VLOOKUP(B90,Solidarietà!A$12:P$100,16,0),0)</f>
        <v>1.4602499999999998</v>
      </c>
      <c r="J90" s="133">
        <f>IFERROR(VLOOKUP(B90,Maserati!A$13:P$47,16,0),0)</f>
        <v>0</v>
      </c>
      <c r="K90" s="134">
        <v>0</v>
      </c>
      <c r="L90" s="133">
        <f>IFERROR(VLOOKUP(B90,'200 Miglia CR'!A:P,16,0),0)</f>
        <v>0</v>
      </c>
      <c r="M90" s="133">
        <f>IFERROR(VLOOKUP(B90,Ambrosiano!A:Q,16,0),0)</f>
        <v>0</v>
      </c>
      <c r="N90" s="133">
        <f>IFERROR(VLOOKUP(B90,#REF!,16,0),0)</f>
        <v>0</v>
      </c>
      <c r="O90" s="137"/>
      <c r="P90" s="135">
        <f t="shared" si="11"/>
        <v>1.4602499999999998</v>
      </c>
      <c r="R90" s="138">
        <f t="shared" si="9"/>
        <v>1</v>
      </c>
      <c r="S90" s="136">
        <f>VLOOKUP(R90,Regolamento!J$6:L$14,3,0)</f>
        <v>1</v>
      </c>
      <c r="U90" s="140">
        <f t="shared" si="10"/>
        <v>1.4602499999999998</v>
      </c>
      <c r="W90" s="62"/>
      <c r="X90" s="78"/>
    </row>
    <row r="91" spans="1:24" s="8" customFormat="1" x14ac:dyDescent="0.25">
      <c r="A91" s="8">
        <v>86</v>
      </c>
      <c r="B91" s="71" t="s">
        <v>639</v>
      </c>
      <c r="C91" s="59" t="str">
        <f>IFERROR(VLOOKUP(B91,concorrenti!A:C,3,0)," ")</f>
        <v>C</v>
      </c>
      <c r="D91" s="59">
        <f>VLOOKUP(B91,concorrenti!A:E,5,0)</f>
        <v>0</v>
      </c>
      <c r="E91" s="59" t="str">
        <f>VLOOKUP(B91,concorrenti!A$3:G$312,2,0)</f>
        <v>OROBICO</v>
      </c>
      <c r="F91" s="133">
        <f>IFERROR(VLOOKUP(B91,'Nora Sciplino'!A$11:P$99,16,0),0)</f>
        <v>0</v>
      </c>
      <c r="G91" s="134">
        <f>IFERROR(VLOOKUP(B91,Castellotti!A$11:P$99,16,0),0)</f>
        <v>0</v>
      </c>
      <c r="H91" s="134">
        <f>IFERROR(VLOOKUP(B91,'Castelli Pavesi'!A$12:P$100,16,0),0)</f>
        <v>0</v>
      </c>
      <c r="I91" s="134">
        <f>IFERROR(VLOOKUP(B91,Solidarietà!A$12:P$100,16,0),0)</f>
        <v>1.4602499999999998</v>
      </c>
      <c r="J91" s="133">
        <f>IFERROR(VLOOKUP(B91,Maserati!A$13:P$47,16,0),0)</f>
        <v>0</v>
      </c>
      <c r="K91" s="134">
        <v>0</v>
      </c>
      <c r="L91" s="133">
        <f>IFERROR(VLOOKUP(B91,'200 Miglia CR'!A:P,16,0),0)</f>
        <v>0</v>
      </c>
      <c r="M91" s="133">
        <f>IFERROR(VLOOKUP(B91,Ambrosiano!A:Q,16,0),0)</f>
        <v>0</v>
      </c>
      <c r="N91" s="133">
        <f>IFERROR(VLOOKUP(B91,#REF!,16,0),0)</f>
        <v>0</v>
      </c>
      <c r="O91" s="137"/>
      <c r="P91" s="135">
        <f t="shared" si="11"/>
        <v>1.4602499999999998</v>
      </c>
      <c r="R91" s="138">
        <f t="shared" si="9"/>
        <v>1</v>
      </c>
      <c r="S91" s="136">
        <f>VLOOKUP(R91,Regolamento!J$6:L$14,3,0)</f>
        <v>1</v>
      </c>
      <c r="U91" s="140">
        <f t="shared" si="10"/>
        <v>1.4602499999999998</v>
      </c>
      <c r="W91" s="62"/>
      <c r="X91" s="78"/>
    </row>
    <row r="92" spans="1:24" s="8" customFormat="1" x14ac:dyDescent="0.25">
      <c r="A92" s="8">
        <v>87</v>
      </c>
      <c r="B92" s="71" t="s">
        <v>636</v>
      </c>
      <c r="C92" s="59" t="str">
        <f>IFERROR(VLOOKUP(B92,concorrenti!A:C,3,0)," ")</f>
        <v>C</v>
      </c>
      <c r="D92" s="59">
        <f>VLOOKUP(B92,concorrenti!A:E,5,0)</f>
        <v>0</v>
      </c>
      <c r="E92" s="59" t="str">
        <f>VLOOKUP(B92,concorrenti!A$3:G$312,2,0)</f>
        <v>OROBICO</v>
      </c>
      <c r="F92" s="133">
        <f>IFERROR(VLOOKUP(B92,'Nora Sciplino'!A$11:P$99,16,0),0)</f>
        <v>0</v>
      </c>
      <c r="G92" s="134">
        <f>IFERROR(VLOOKUP(B92,Castellotti!A$11:P$99,16,0),0)</f>
        <v>0</v>
      </c>
      <c r="H92" s="134">
        <f>IFERROR(VLOOKUP(B92,'Castelli Pavesi'!A$12:P$100,16,0),0)</f>
        <v>0</v>
      </c>
      <c r="I92" s="134">
        <f>IFERROR(VLOOKUP(B92,Solidarietà!A$12:P$100,16,0),0)</f>
        <v>1.4602499999999998</v>
      </c>
      <c r="J92" s="133">
        <f>IFERROR(VLOOKUP(B92,Maserati!A$13:P$47,16,0),0)</f>
        <v>0</v>
      </c>
      <c r="K92" s="134">
        <v>0</v>
      </c>
      <c r="L92" s="133">
        <f>IFERROR(VLOOKUP(B92,'200 Miglia CR'!A:P,16,0),0)</f>
        <v>0</v>
      </c>
      <c r="M92" s="133">
        <f>IFERROR(VLOOKUP(B92,Ambrosiano!A:Q,16,0),0)</f>
        <v>0</v>
      </c>
      <c r="N92" s="133">
        <f>IFERROR(VLOOKUP(B92,#REF!,16,0),0)</f>
        <v>0</v>
      </c>
      <c r="O92" s="137"/>
      <c r="P92" s="135">
        <f t="shared" si="11"/>
        <v>1.4602499999999998</v>
      </c>
      <c r="R92" s="45">
        <f t="shared" si="9"/>
        <v>1</v>
      </c>
      <c r="S92" s="136">
        <f>VLOOKUP(R92,Regolamento!J$6:L$14,3,0)</f>
        <v>1</v>
      </c>
      <c r="U92" s="140">
        <f t="shared" si="10"/>
        <v>1.4602499999999998</v>
      </c>
    </row>
    <row r="93" spans="1:24" s="8" customFormat="1" x14ac:dyDescent="0.25">
      <c r="A93" s="8">
        <v>88</v>
      </c>
      <c r="B93" s="71" t="s">
        <v>640</v>
      </c>
      <c r="C93" s="59" t="str">
        <f>IFERROR(VLOOKUP(B93,concorrenti!A:C,3,0)," ")</f>
        <v>C</v>
      </c>
      <c r="D93" s="59">
        <f>VLOOKUP(B93,concorrenti!A:E,5,0)</f>
        <v>0</v>
      </c>
      <c r="E93" s="59" t="str">
        <f>VLOOKUP(B93,concorrenti!A$3:G$312,2,0)</f>
        <v>MWVCC</v>
      </c>
      <c r="F93" s="133">
        <f>IFERROR(VLOOKUP(B93,'Nora Sciplino'!A$11:P$99,16,0),0)</f>
        <v>0</v>
      </c>
      <c r="G93" s="134">
        <f>IFERROR(VLOOKUP(B93,Castellotti!A$11:P$99,16,0),0)</f>
        <v>0</v>
      </c>
      <c r="H93" s="134">
        <f>IFERROR(VLOOKUP(B93,'Castelli Pavesi'!A$12:P$100,16,0),0)</f>
        <v>0</v>
      </c>
      <c r="I93" s="134">
        <f>IFERROR(VLOOKUP(B93,Solidarietà!A$12:P$100,16,0),0)</f>
        <v>1.4602499999999998</v>
      </c>
      <c r="J93" s="133">
        <f>IFERROR(VLOOKUP(B93,Maserati!A$13:P$47,16,0),0)</f>
        <v>0</v>
      </c>
      <c r="K93" s="134">
        <v>0</v>
      </c>
      <c r="L93" s="133">
        <f>IFERROR(VLOOKUP(B93,'200 Miglia CR'!A:P,16,0),0)</f>
        <v>0</v>
      </c>
      <c r="M93" s="133">
        <f>IFERROR(VLOOKUP(B93,Ambrosiano!A:Q,16,0),0)</f>
        <v>0</v>
      </c>
      <c r="N93" s="133">
        <f>IFERROR(VLOOKUP(B93,#REF!,16,0),0)</f>
        <v>0</v>
      </c>
      <c r="O93" s="137"/>
      <c r="P93" s="135">
        <f t="shared" si="11"/>
        <v>1.4602499999999998</v>
      </c>
      <c r="R93" s="138">
        <f t="shared" si="9"/>
        <v>1</v>
      </c>
      <c r="S93" s="136">
        <f>VLOOKUP(R93,Regolamento!J$6:L$14,3,0)</f>
        <v>1</v>
      </c>
      <c r="U93" s="140">
        <f t="shared" si="10"/>
        <v>1.4602499999999998</v>
      </c>
    </row>
    <row r="94" spans="1:24" s="8" customFormat="1" x14ac:dyDescent="0.25">
      <c r="A94" s="8">
        <v>89</v>
      </c>
      <c r="B94" s="71" t="s">
        <v>644</v>
      </c>
      <c r="C94" s="59" t="str">
        <f>IFERROR(VLOOKUP(B94,concorrenti!A:C,3,0)," ")</f>
        <v>C</v>
      </c>
      <c r="D94" s="59" t="str">
        <f>VLOOKUP(B94,concorrenti!A:E,5,0)</f>
        <v>X</v>
      </c>
      <c r="E94" s="59" t="str">
        <f>VLOOKUP(B94,concorrenti!A$3:G$312,2,0)</f>
        <v>OROBICO</v>
      </c>
      <c r="F94" s="133">
        <f>IFERROR(VLOOKUP(B94,'Nora Sciplino'!A$11:P$99,16,0),0)</f>
        <v>0</v>
      </c>
      <c r="G94" s="134">
        <f>IFERROR(VLOOKUP(B94,Castellotti!A$11:P$99,16,0),0)</f>
        <v>0</v>
      </c>
      <c r="H94" s="134">
        <f>IFERROR(VLOOKUP(B94,'Castelli Pavesi'!A$12:P$100,16,0),0)</f>
        <v>0</v>
      </c>
      <c r="I94" s="134">
        <f>IFERROR(VLOOKUP(B94,Solidarietà!A$12:P$100,16,0),0)</f>
        <v>1.4602499999999998</v>
      </c>
      <c r="J94" s="133">
        <f>IFERROR(VLOOKUP(B94,Maserati!A$13:P$47,16,0),0)</f>
        <v>0</v>
      </c>
      <c r="K94" s="134">
        <v>0</v>
      </c>
      <c r="L94" s="133">
        <f>IFERROR(VLOOKUP(B94,'200 Miglia CR'!A:P,16,0),0)</f>
        <v>0</v>
      </c>
      <c r="M94" s="133">
        <f>IFERROR(VLOOKUP(B94,Ambrosiano!A:Q,16,0),0)</f>
        <v>0</v>
      </c>
      <c r="N94" s="133">
        <f>IFERROR(VLOOKUP(B94,#REF!,16,0),0)</f>
        <v>0</v>
      </c>
      <c r="O94" s="137"/>
      <c r="P94" s="135">
        <f t="shared" si="11"/>
        <v>1.4602499999999998</v>
      </c>
      <c r="R94" s="138">
        <f t="shared" si="9"/>
        <v>1</v>
      </c>
      <c r="S94" s="136">
        <f>VLOOKUP(R94,Regolamento!J$6:L$14,3,0)</f>
        <v>1</v>
      </c>
      <c r="U94" s="140">
        <f t="shared" si="10"/>
        <v>1.4602499999999998</v>
      </c>
      <c r="W94" s="62"/>
      <c r="X94" s="78"/>
    </row>
    <row r="95" spans="1:24" s="8" customFormat="1" x14ac:dyDescent="0.25">
      <c r="A95" s="8">
        <v>90</v>
      </c>
      <c r="B95" s="71" t="s">
        <v>641</v>
      </c>
      <c r="C95" s="59" t="str">
        <f>IFERROR(VLOOKUP(B95,concorrenti!A:C,3,0)," ")</f>
        <v>C</v>
      </c>
      <c r="D95" s="59">
        <f>VLOOKUP(B95,concorrenti!A:E,5,0)</f>
        <v>0</v>
      </c>
      <c r="E95" s="59" t="str">
        <f>VLOOKUP(B95,concorrenti!A$3:G$312,2,0)</f>
        <v>OROBICO</v>
      </c>
      <c r="F95" s="133">
        <f>IFERROR(VLOOKUP(B95,'Nora Sciplino'!A$11:P$99,16,0),0)</f>
        <v>0</v>
      </c>
      <c r="G95" s="134">
        <f>IFERROR(VLOOKUP(B95,Castellotti!A$11:P$99,16,0),0)</f>
        <v>0</v>
      </c>
      <c r="H95" s="134">
        <f>IFERROR(VLOOKUP(B95,'Castelli Pavesi'!A$12:P$100,16,0),0)</f>
        <v>0</v>
      </c>
      <c r="I95" s="134">
        <f>IFERROR(VLOOKUP(B95,Solidarietà!A$12:P$100,16,0),0)</f>
        <v>1.4602499999999998</v>
      </c>
      <c r="J95" s="133">
        <f>IFERROR(VLOOKUP(B95,Maserati!A$13:P$47,16,0),0)</f>
        <v>0</v>
      </c>
      <c r="K95" s="134">
        <v>0</v>
      </c>
      <c r="L95" s="133">
        <f>IFERROR(VLOOKUP(B95,'200 Miglia CR'!A:P,16,0),0)</f>
        <v>0</v>
      </c>
      <c r="M95" s="133">
        <f>IFERROR(VLOOKUP(B95,Ambrosiano!A:Q,16,0),0)</f>
        <v>0</v>
      </c>
      <c r="N95" s="133">
        <f>IFERROR(VLOOKUP(B95,#REF!,16,0),0)</f>
        <v>0</v>
      </c>
      <c r="O95" s="137"/>
      <c r="P95" s="135">
        <f t="shared" si="11"/>
        <v>1.4602499999999998</v>
      </c>
      <c r="R95" s="138">
        <f t="shared" si="9"/>
        <v>1</v>
      </c>
      <c r="S95" s="136">
        <f>VLOOKUP(R95,Regolamento!J$6:L$14,3,0)</f>
        <v>1</v>
      </c>
      <c r="U95" s="140">
        <f t="shared" si="10"/>
        <v>1.4602499999999998</v>
      </c>
      <c r="W95" s="62"/>
      <c r="X95" s="78"/>
    </row>
    <row r="96" spans="1:24" s="8" customFormat="1" x14ac:dyDescent="0.25">
      <c r="A96" s="8">
        <v>91</v>
      </c>
      <c r="B96" s="71" t="s">
        <v>634</v>
      </c>
      <c r="C96" s="59" t="str">
        <f>IFERROR(VLOOKUP(B96,concorrenti!A:C,3,0)," ")</f>
        <v>C</v>
      </c>
      <c r="D96" s="59">
        <f>VLOOKUP(B96,concorrenti!A:E,5,0)</f>
        <v>0</v>
      </c>
      <c r="E96" s="59" t="str">
        <f>VLOOKUP(B96,concorrenti!A$3:G$312,2,0)</f>
        <v>OROBICO</v>
      </c>
      <c r="F96" s="133">
        <f>IFERROR(VLOOKUP(B96,'Nora Sciplino'!A$11:P$99,16,0),0)</f>
        <v>0</v>
      </c>
      <c r="G96" s="134">
        <f>IFERROR(VLOOKUP(B96,Castellotti!A$11:P$99,16,0),0)</f>
        <v>0</v>
      </c>
      <c r="H96" s="134">
        <f>IFERROR(VLOOKUP(B96,'Castelli Pavesi'!A$12:P$100,16,0),0)</f>
        <v>0</v>
      </c>
      <c r="I96" s="134">
        <f>IFERROR(VLOOKUP(B96,Solidarietà!A$12:P$100,16,0),0)</f>
        <v>1.4602499999999998</v>
      </c>
      <c r="J96" s="133">
        <f>IFERROR(VLOOKUP(B96,Maserati!A$13:P$47,16,0),0)</f>
        <v>0</v>
      </c>
      <c r="K96" s="134">
        <v>0</v>
      </c>
      <c r="L96" s="133">
        <f>IFERROR(VLOOKUP(B96,'200 Miglia CR'!A:P,16,0),0)</f>
        <v>0</v>
      </c>
      <c r="M96" s="133">
        <f>IFERROR(VLOOKUP(B96,Ambrosiano!A:Q,16,0),0)</f>
        <v>0</v>
      </c>
      <c r="N96" s="133">
        <f>IFERROR(VLOOKUP(B96,#REF!,16,0),0)</f>
        <v>0</v>
      </c>
      <c r="O96" s="137"/>
      <c r="P96" s="135">
        <f t="shared" si="11"/>
        <v>1.4602499999999998</v>
      </c>
      <c r="R96" s="138">
        <f t="shared" si="9"/>
        <v>1</v>
      </c>
      <c r="S96" s="136">
        <f>VLOOKUP(R96,Regolamento!J$6:L$14,3,0)</f>
        <v>1</v>
      </c>
      <c r="U96" s="140">
        <f t="shared" si="10"/>
        <v>1.4602499999999998</v>
      </c>
    </row>
    <row r="97" spans="1:24" s="8" customFormat="1" x14ac:dyDescent="0.25">
      <c r="A97" s="8">
        <v>92</v>
      </c>
      <c r="B97" s="71" t="s">
        <v>274</v>
      </c>
      <c r="C97" s="59" t="str">
        <f>IFERROR(VLOOKUP(B97,concorrenti!A:C,3,0)," ")</f>
        <v>C</v>
      </c>
      <c r="D97" s="59">
        <f>VLOOKUP(B97,concorrenti!A:E,5,0)</f>
        <v>0</v>
      </c>
      <c r="E97" s="59" t="str">
        <f>VLOOKUP(B97,concorrenti!A$3:G$312,2,0)</f>
        <v>OROBICO</v>
      </c>
      <c r="F97" s="133">
        <f>IFERROR(VLOOKUP(B97,'Nora Sciplino'!A$11:P$99,16,0),0)</f>
        <v>0</v>
      </c>
      <c r="G97" s="134">
        <f>IFERROR(VLOOKUP(B97,Castellotti!A$11:P$99,16,0),0)</f>
        <v>0</v>
      </c>
      <c r="H97" s="134">
        <f>IFERROR(VLOOKUP(B97,'Castelli Pavesi'!A$12:P$100,16,0),0)</f>
        <v>0</v>
      </c>
      <c r="I97" s="134">
        <f>IFERROR(VLOOKUP(B97,Solidarietà!A$12:P$100,16,0),0)</f>
        <v>1.4602499999999998</v>
      </c>
      <c r="J97" s="133">
        <f>IFERROR(VLOOKUP(B97,Maserati!A$13:P$47,16,0),0)</f>
        <v>0</v>
      </c>
      <c r="K97" s="134">
        <v>0</v>
      </c>
      <c r="L97" s="133">
        <f>IFERROR(VLOOKUP(B97,'200 Miglia CR'!A:P,16,0),0)</f>
        <v>0</v>
      </c>
      <c r="M97" s="133">
        <f>IFERROR(VLOOKUP(B97,Ambrosiano!A:Q,16,0),0)</f>
        <v>0</v>
      </c>
      <c r="N97" s="133">
        <f>IFERROR(VLOOKUP(B97,#REF!,16,0),0)</f>
        <v>0</v>
      </c>
      <c r="O97" s="137"/>
      <c r="P97" s="135">
        <f t="shared" si="11"/>
        <v>1.4602499999999998</v>
      </c>
      <c r="R97" s="138">
        <f t="shared" si="9"/>
        <v>1</v>
      </c>
      <c r="S97" s="136">
        <f>VLOOKUP(R97,Regolamento!J$6:L$14,3,0)</f>
        <v>1</v>
      </c>
      <c r="U97" s="140">
        <f t="shared" si="10"/>
        <v>1.4602499999999998</v>
      </c>
    </row>
    <row r="98" spans="1:24" s="8" customFormat="1" x14ac:dyDescent="0.25">
      <c r="A98" s="8">
        <v>93</v>
      </c>
      <c r="B98" s="71" t="s">
        <v>638</v>
      </c>
      <c r="C98" s="59" t="str">
        <f>IFERROR(VLOOKUP(B98,concorrenti!A:C,3,0)," ")</f>
        <v>C</v>
      </c>
      <c r="D98" s="59">
        <f>VLOOKUP(B98,concorrenti!A:E,5,0)</f>
        <v>0</v>
      </c>
      <c r="E98" s="59" t="str">
        <f>VLOOKUP(B98,concorrenti!A$3:G$312,2,0)</f>
        <v>MWVCC</v>
      </c>
      <c r="F98" s="133">
        <f>IFERROR(VLOOKUP(B98,'Nora Sciplino'!A$11:P$99,16,0),0)</f>
        <v>0</v>
      </c>
      <c r="G98" s="134">
        <f>IFERROR(VLOOKUP(B98,Castellotti!A$11:P$99,16,0),0)</f>
        <v>0</v>
      </c>
      <c r="H98" s="134">
        <f>IFERROR(VLOOKUP(B98,'Castelli Pavesi'!A$12:P$100,16,0),0)</f>
        <v>0</v>
      </c>
      <c r="I98" s="134">
        <f>IFERROR(VLOOKUP(B98,Solidarietà!A$12:P$100,16,0),0)</f>
        <v>1.4602499999999998</v>
      </c>
      <c r="J98" s="133">
        <f>IFERROR(VLOOKUP(B98,Maserati!A$13:P$47,16,0),0)</f>
        <v>0</v>
      </c>
      <c r="K98" s="134">
        <v>0</v>
      </c>
      <c r="L98" s="133">
        <f>IFERROR(VLOOKUP(B98,'200 Miglia CR'!A:P,16,0),0)</f>
        <v>0</v>
      </c>
      <c r="M98" s="133">
        <f>IFERROR(VLOOKUP(B98,Ambrosiano!A:Q,16,0),0)</f>
        <v>0</v>
      </c>
      <c r="N98" s="133">
        <f>IFERROR(VLOOKUP(B98,#REF!,16,0),0)</f>
        <v>0</v>
      </c>
      <c r="O98" s="137"/>
      <c r="P98" s="135">
        <f t="shared" si="11"/>
        <v>1.4602499999999998</v>
      </c>
      <c r="R98" s="138">
        <f t="shared" si="9"/>
        <v>1</v>
      </c>
      <c r="S98" s="136">
        <f>VLOOKUP(R98,Regolamento!J$6:L$14,3,0)</f>
        <v>1</v>
      </c>
      <c r="U98" s="140">
        <f t="shared" si="10"/>
        <v>1.4602499999999998</v>
      </c>
      <c r="W98" s="62"/>
      <c r="X98" s="78"/>
    </row>
    <row r="99" spans="1:24" s="8" customFormat="1" x14ac:dyDescent="0.25">
      <c r="A99" s="8">
        <v>94</v>
      </c>
      <c r="B99" s="71" t="s">
        <v>637</v>
      </c>
      <c r="C99" s="59" t="str">
        <f>IFERROR(VLOOKUP(B99,concorrenti!A:C,3,0)," ")</f>
        <v>C</v>
      </c>
      <c r="D99" s="59">
        <f>VLOOKUP(B99,concorrenti!A:E,5,0)</f>
        <v>0</v>
      </c>
      <c r="E99" s="59" t="str">
        <f>VLOOKUP(B99,concorrenti!A$3:G$312,2,0)</f>
        <v>OROBICO</v>
      </c>
      <c r="F99" s="133">
        <f>IFERROR(VLOOKUP(B99,'Nora Sciplino'!A$11:P$99,16,0),0)</f>
        <v>0</v>
      </c>
      <c r="G99" s="134">
        <f>IFERROR(VLOOKUP(B99,Castellotti!A$11:P$99,16,0),0)</f>
        <v>0</v>
      </c>
      <c r="H99" s="134">
        <f>IFERROR(VLOOKUP(B99,'Castelli Pavesi'!A$12:P$100,16,0),0)</f>
        <v>0</v>
      </c>
      <c r="I99" s="134">
        <f>IFERROR(VLOOKUP(B99,Solidarietà!A$12:P$100,16,0),0)</f>
        <v>1.4602499999999998</v>
      </c>
      <c r="J99" s="133">
        <f>IFERROR(VLOOKUP(B99,Maserati!A$13:P$47,16,0),0)</f>
        <v>0</v>
      </c>
      <c r="K99" s="134">
        <v>0</v>
      </c>
      <c r="L99" s="133">
        <f>IFERROR(VLOOKUP(B99,'200 Miglia CR'!A:P,16,0),0)</f>
        <v>0</v>
      </c>
      <c r="M99" s="133">
        <f>IFERROR(VLOOKUP(B99,Ambrosiano!A:Q,16,0),0)</f>
        <v>0</v>
      </c>
      <c r="N99" s="133">
        <f>IFERROR(VLOOKUP(B99,#REF!,16,0),0)</f>
        <v>0</v>
      </c>
      <c r="O99" s="137"/>
      <c r="P99" s="135">
        <f t="shared" si="11"/>
        <v>1.4602499999999998</v>
      </c>
      <c r="R99" s="138">
        <f t="shared" si="9"/>
        <v>1</v>
      </c>
      <c r="S99" s="136">
        <f>VLOOKUP(R99,Regolamento!J$6:L$14,3,0)</f>
        <v>1</v>
      </c>
      <c r="U99" s="140">
        <f t="shared" si="10"/>
        <v>1.4602499999999998</v>
      </c>
    </row>
    <row r="100" spans="1:24" s="8" customFormat="1" x14ac:dyDescent="0.25">
      <c r="A100" s="8">
        <v>95</v>
      </c>
      <c r="B100" s="71" t="s">
        <v>643</v>
      </c>
      <c r="C100" s="59" t="str">
        <f>IFERROR(VLOOKUP(B100,concorrenti!A:C,3,0)," ")</f>
        <v>C</v>
      </c>
      <c r="D100" s="59" t="str">
        <f>VLOOKUP(B100,concorrenti!A:E,5,0)</f>
        <v>X</v>
      </c>
      <c r="E100" s="59" t="str">
        <f>VLOOKUP(B100,concorrenti!A$3:G$312,2,0)</f>
        <v>OROBICO</v>
      </c>
      <c r="F100" s="133">
        <f>IFERROR(VLOOKUP(B100,'Nora Sciplino'!A$11:P$99,16,0),0)</f>
        <v>0</v>
      </c>
      <c r="G100" s="134">
        <f>IFERROR(VLOOKUP(B100,Castellotti!A$11:P$99,16,0),0)</f>
        <v>0</v>
      </c>
      <c r="H100" s="134">
        <f>IFERROR(VLOOKUP(B100,'Castelli Pavesi'!A$12:P$100,16,0),0)</f>
        <v>0</v>
      </c>
      <c r="I100" s="134">
        <f>IFERROR(VLOOKUP(B100,Solidarietà!A$12:P$100,16,0),0)</f>
        <v>1.4602499999999998</v>
      </c>
      <c r="J100" s="133">
        <f>IFERROR(VLOOKUP(B100,Maserati!A$13:P$47,16,0),0)</f>
        <v>0</v>
      </c>
      <c r="K100" s="134">
        <v>0</v>
      </c>
      <c r="L100" s="133">
        <f>IFERROR(VLOOKUP(B100,'200 Miglia CR'!A:P,16,0),0)</f>
        <v>0</v>
      </c>
      <c r="M100" s="133">
        <f>IFERROR(VLOOKUP(B100,Ambrosiano!A:Q,16,0),0)</f>
        <v>0</v>
      </c>
      <c r="N100" s="133">
        <f>IFERROR(VLOOKUP(B100,#REF!,16,0),0)</f>
        <v>0</v>
      </c>
      <c r="O100" s="137"/>
      <c r="P100" s="135">
        <f t="shared" si="11"/>
        <v>1.4602499999999998</v>
      </c>
      <c r="R100" s="138">
        <f t="shared" si="9"/>
        <v>1</v>
      </c>
      <c r="S100" s="136">
        <f>VLOOKUP(R100,Regolamento!J$6:L$14,3,0)</f>
        <v>1</v>
      </c>
      <c r="U100" s="140">
        <f t="shared" si="10"/>
        <v>1.4602499999999998</v>
      </c>
    </row>
    <row r="101" spans="1:24" s="8" customFormat="1" x14ac:dyDescent="0.25">
      <c r="A101" s="8">
        <v>96</v>
      </c>
      <c r="B101" s="71" t="s">
        <v>632</v>
      </c>
      <c r="C101" s="59" t="str">
        <f>IFERROR(VLOOKUP(B101,concorrenti!A:C,3,0)," ")</f>
        <v>C</v>
      </c>
      <c r="D101" s="59">
        <f>VLOOKUP(B101,concorrenti!A:E,5,0)</f>
        <v>0</v>
      </c>
      <c r="E101" s="59" t="str">
        <f>VLOOKUP(B101,concorrenti!A$3:G$312,2,0)</f>
        <v>OROBICO</v>
      </c>
      <c r="F101" s="133">
        <f>IFERROR(VLOOKUP(B101,'Nora Sciplino'!A$11:P$99,16,0),0)</f>
        <v>0</v>
      </c>
      <c r="G101" s="134">
        <f>IFERROR(VLOOKUP(B101,Castellotti!A$11:P$99,16,0),0)</f>
        <v>0</v>
      </c>
      <c r="H101" s="134">
        <f>IFERROR(VLOOKUP(B101,'Castelli Pavesi'!A$12:P$100,16,0),0)</f>
        <v>0</v>
      </c>
      <c r="I101" s="134">
        <f>IFERROR(VLOOKUP(B101,Solidarietà!A$12:P$100,16,0),0)</f>
        <v>1.4602499999999998</v>
      </c>
      <c r="J101" s="133">
        <f>IFERROR(VLOOKUP(B101,Maserati!A$13:P$47,16,0),0)</f>
        <v>0</v>
      </c>
      <c r="K101" s="134">
        <v>0</v>
      </c>
      <c r="L101" s="133">
        <f>IFERROR(VLOOKUP(B101,'200 Miglia CR'!A:P,16,0),0)</f>
        <v>0</v>
      </c>
      <c r="M101" s="133">
        <f>IFERROR(VLOOKUP(B101,Ambrosiano!A:Q,16,0),0)</f>
        <v>0</v>
      </c>
      <c r="N101" s="133">
        <f>IFERROR(VLOOKUP(B101,#REF!,16,0),0)</f>
        <v>0</v>
      </c>
      <c r="O101" s="137"/>
      <c r="P101" s="135">
        <f t="shared" si="11"/>
        <v>1.4602499999999998</v>
      </c>
      <c r="R101" s="138">
        <f t="shared" si="9"/>
        <v>1</v>
      </c>
      <c r="S101" s="136">
        <f>VLOOKUP(R101,Regolamento!J$6:L$14,3,0)</f>
        <v>1</v>
      </c>
      <c r="U101" s="140">
        <f t="shared" si="10"/>
        <v>1.4602499999999998</v>
      </c>
      <c r="W101" s="62"/>
      <c r="X101" s="78"/>
    </row>
    <row r="102" spans="1:24" s="8" customFormat="1" x14ac:dyDescent="0.25">
      <c r="A102" s="8">
        <v>97</v>
      </c>
      <c r="B102" s="71" t="s">
        <v>177</v>
      </c>
      <c r="C102" s="59" t="str">
        <f>IFERROR(VLOOKUP(B102,concorrenti!A:C,3,0)," ")</f>
        <v>C</v>
      </c>
      <c r="D102" s="59">
        <f>VLOOKUP(B102,concorrenti!A:E,5,0)</f>
        <v>0</v>
      </c>
      <c r="E102" s="59" t="str">
        <f>VLOOKUP(B102,concorrenti!A$3:G$312,2,0)</f>
        <v>OROBICO</v>
      </c>
      <c r="F102" s="133">
        <f>IFERROR(VLOOKUP(B102,'Nora Sciplino'!A$11:P$99,16,0),0)</f>
        <v>0</v>
      </c>
      <c r="G102" s="134">
        <f>IFERROR(VLOOKUP(B102,Castellotti!A$11:P$99,16,0),0)</f>
        <v>0</v>
      </c>
      <c r="H102" s="134">
        <f>IFERROR(VLOOKUP(B102,'Castelli Pavesi'!A$12:P$100,16,0),0)</f>
        <v>0</v>
      </c>
      <c r="I102" s="166">
        <f>IFERROR(VLOOKUP(B102,Solidarietà!A$12:P$100,16,0),0)</f>
        <v>1.4602499999999998</v>
      </c>
      <c r="J102" s="133">
        <f>IFERROR(VLOOKUP(B102,Maserati!A$13:P$47,16,0),0)</f>
        <v>0</v>
      </c>
      <c r="K102" s="134">
        <v>0</v>
      </c>
      <c r="L102" s="133">
        <f>IFERROR(VLOOKUP(B102,'200 Miglia CR'!A:P,16,0),0)</f>
        <v>0</v>
      </c>
      <c r="M102" s="133">
        <f>IFERROR(VLOOKUP(B102,Ambrosiano!A:Q,16,0),0)</f>
        <v>0</v>
      </c>
      <c r="N102" s="133">
        <f>IFERROR(VLOOKUP(B102,#REF!,16,0),0)</f>
        <v>0</v>
      </c>
      <c r="O102" s="137"/>
      <c r="P102" s="135">
        <f t="shared" si="11"/>
        <v>1.4602499999999998</v>
      </c>
      <c r="R102" s="45">
        <f t="shared" ref="R102:R121" si="12">COUNTIF(F102:N102,"&lt;&gt;0")</f>
        <v>1</v>
      </c>
      <c r="S102" s="136">
        <f>VLOOKUP(R102,Regolamento!J$6:L$14,3,0)</f>
        <v>1</v>
      </c>
      <c r="U102" s="140">
        <f t="shared" ref="U102:U121" si="13">IFERROR(+S102*P102,0)</f>
        <v>1.4602499999999998</v>
      </c>
      <c r="W102" s="62"/>
      <c r="X102" s="78"/>
    </row>
    <row r="103" spans="1:24" s="8" customFormat="1" x14ac:dyDescent="0.25">
      <c r="A103" s="8">
        <v>98</v>
      </c>
      <c r="B103" s="71" t="s">
        <v>183</v>
      </c>
      <c r="C103" s="59" t="str">
        <f>IFERROR(VLOOKUP(B103,concorrenti!A:C,3,0)," ")</f>
        <v>C</v>
      </c>
      <c r="D103" s="59">
        <f>VLOOKUP(B103,concorrenti!A:E,5,0)</f>
        <v>0</v>
      </c>
      <c r="E103" s="59" t="str">
        <f>VLOOKUP(B103,concorrenti!A$3:G$312,2,0)</f>
        <v>OROBICO</v>
      </c>
      <c r="F103" s="133">
        <f>IFERROR(VLOOKUP(B103,'Nora Sciplino'!A$11:P$99,16,0),0)</f>
        <v>0</v>
      </c>
      <c r="G103" s="134">
        <f>IFERROR(VLOOKUP(B103,Castellotti!A$11:P$99,16,0),0)</f>
        <v>0</v>
      </c>
      <c r="H103" s="134">
        <f>IFERROR(VLOOKUP(B103,'Castelli Pavesi'!A$12:P$100,16,0),0)</f>
        <v>0</v>
      </c>
      <c r="I103" s="134">
        <f>IFERROR(VLOOKUP(B103,Solidarietà!A$12:P$100,16,0),0)</f>
        <v>1.4602499999999998</v>
      </c>
      <c r="J103" s="133">
        <f>IFERROR(VLOOKUP(B103,Maserati!A$13:P$47,16,0),0)</f>
        <v>0</v>
      </c>
      <c r="K103" s="134">
        <v>0</v>
      </c>
      <c r="L103" s="133">
        <f>IFERROR(VLOOKUP(B103,'200 Miglia CR'!A:P,16,0),0)</f>
        <v>0</v>
      </c>
      <c r="M103" s="133">
        <f>IFERROR(VLOOKUP(B103,Ambrosiano!A:Q,16,0),0)</f>
        <v>0</v>
      </c>
      <c r="N103" s="133">
        <f>IFERROR(VLOOKUP(B103,#REF!,16,0),0)</f>
        <v>0</v>
      </c>
      <c r="O103" s="79"/>
      <c r="P103" s="135">
        <f t="shared" si="11"/>
        <v>1.4602499999999998</v>
      </c>
      <c r="Q103"/>
      <c r="R103" s="138">
        <f t="shared" si="12"/>
        <v>1</v>
      </c>
      <c r="S103" s="136">
        <f>VLOOKUP(R103,Regolamento!J$6:L$14,3,0)</f>
        <v>1</v>
      </c>
      <c r="U103" s="140">
        <f t="shared" si="13"/>
        <v>1.4602499999999998</v>
      </c>
    </row>
    <row r="104" spans="1:24" s="8" customFormat="1" x14ac:dyDescent="0.25">
      <c r="A104" s="8">
        <v>99</v>
      </c>
      <c r="B104" s="8" t="s">
        <v>242</v>
      </c>
      <c r="C104" s="59" t="str">
        <f>IFERROR(VLOOKUP(B104,concorrenti!A:C,3,0)," ")</f>
        <v>C</v>
      </c>
      <c r="D104" s="59">
        <f>VLOOKUP(B104,concorrenti!A:E,5,0)</f>
        <v>0</v>
      </c>
      <c r="E104" s="59" t="str">
        <f>VLOOKUP(B104,concorrenti!A$3:G$312,2,0)</f>
        <v>VAMS</v>
      </c>
      <c r="F104" s="133">
        <f>IFERROR(VLOOKUP(B104,'Nora Sciplino'!A$11:P$99,16,0),0)</f>
        <v>0</v>
      </c>
      <c r="G104" s="134">
        <f>IFERROR(VLOOKUP(B104,Castellotti!A$11:P$99,16,0),0)</f>
        <v>0</v>
      </c>
      <c r="H104" s="134">
        <f>IFERROR(VLOOKUP(B104,'Castelli Pavesi'!A$12:P$100,16,0),0)</f>
        <v>0</v>
      </c>
      <c r="I104" s="134">
        <f>IFERROR(VLOOKUP(B104,Solidarietà!A$12:P$100,16,0),0)</f>
        <v>1.4602499999999998</v>
      </c>
      <c r="J104" s="133">
        <f>IFERROR(VLOOKUP(B104,Maserati!A$13:P$47,16,0),0)</f>
        <v>0</v>
      </c>
      <c r="K104" s="134">
        <v>0</v>
      </c>
      <c r="L104" s="133">
        <f>IFERROR(VLOOKUP(B104,'200 Miglia CR'!A:P,16,0),0)</f>
        <v>0</v>
      </c>
      <c r="M104" s="133">
        <f>IFERROR(VLOOKUP(B104,Ambrosiano!A:Q,16,0),0)</f>
        <v>0</v>
      </c>
      <c r="N104" s="133">
        <f>IFERROR(VLOOKUP(B104,#REF!,16,0),0)</f>
        <v>0</v>
      </c>
      <c r="O104" s="79"/>
      <c r="P104" s="135">
        <f t="shared" si="11"/>
        <v>1.4602499999999998</v>
      </c>
      <c r="Q104"/>
      <c r="R104" s="45">
        <f t="shared" si="12"/>
        <v>1</v>
      </c>
      <c r="S104" s="136">
        <f>VLOOKUP(R104,Regolamento!J$6:L$14,3,0)</f>
        <v>1</v>
      </c>
      <c r="T104"/>
      <c r="U104" s="140">
        <f t="shared" si="13"/>
        <v>1.4602499999999998</v>
      </c>
    </row>
    <row r="105" spans="1:24" s="8" customFormat="1" x14ac:dyDescent="0.25">
      <c r="A105" s="8">
        <v>100</v>
      </c>
      <c r="B105" s="8" t="s">
        <v>79</v>
      </c>
      <c r="C105" s="59" t="str">
        <f>IFERROR(VLOOKUP(B105,concorrenti!A:C,3,0)," ")</f>
        <v>C</v>
      </c>
      <c r="D105" s="59">
        <f>VLOOKUP(B105,concorrenti!A:E,5,0)</f>
        <v>0</v>
      </c>
      <c r="E105" s="59" t="str">
        <f>VLOOKUP(B105,concorrenti!A$3:G$312,2,0)</f>
        <v>CASTELLOTTI</v>
      </c>
      <c r="F105" s="133">
        <f>IFERROR(VLOOKUP(B105,'Nora Sciplino'!A$11:P$99,16,0),0)</f>
        <v>0</v>
      </c>
      <c r="G105" s="134">
        <f>IFERROR(VLOOKUP(B105,Castellotti!A$11:P$99,16,0),0)</f>
        <v>1.4160000000000001</v>
      </c>
      <c r="H105" s="134">
        <f>IFERROR(VLOOKUP(B105,'Castelli Pavesi'!A$12:P$100,16,0),0)</f>
        <v>1E-3</v>
      </c>
      <c r="I105" s="134">
        <f>IFERROR(VLOOKUP(B105,Solidarietà!A$12:P$100,16,0),0)</f>
        <v>0</v>
      </c>
      <c r="J105" s="133">
        <f>IFERROR(VLOOKUP(B105,Maserati!A$13:P$47,16,0),0)</f>
        <v>0</v>
      </c>
      <c r="K105" s="134">
        <v>0</v>
      </c>
      <c r="L105" s="133">
        <f>IFERROR(VLOOKUP(B105,'200 Miglia CR'!A:P,16,0),0)</f>
        <v>0</v>
      </c>
      <c r="M105" s="133">
        <f>IFERROR(VLOOKUP(B105,Ambrosiano!A:Q,16,0),0)</f>
        <v>0</v>
      </c>
      <c r="N105" s="133">
        <f>IFERROR(VLOOKUP(B105,#REF!,16,0),0)</f>
        <v>0</v>
      </c>
      <c r="O105" s="137"/>
      <c r="P105" s="135">
        <f t="shared" si="11"/>
        <v>1.417</v>
      </c>
      <c r="R105" s="138">
        <f t="shared" si="12"/>
        <v>2</v>
      </c>
      <c r="S105" s="136">
        <f>VLOOKUP(R105,Regolamento!J$6:L$14,3,0)</f>
        <v>1.05</v>
      </c>
      <c r="U105" s="140">
        <f t="shared" si="13"/>
        <v>1.4878500000000001</v>
      </c>
    </row>
    <row r="106" spans="1:24" s="8" customFormat="1" x14ac:dyDescent="0.25">
      <c r="A106" s="8">
        <v>101</v>
      </c>
      <c r="B106" s="8" t="s">
        <v>536</v>
      </c>
      <c r="C106" s="59" t="str">
        <f>IFERROR(VLOOKUP(B106,concorrenti!A:C,3,0)," ")</f>
        <v>C</v>
      </c>
      <c r="D106" s="59">
        <f>VLOOKUP(B106,concorrenti!A:E,5,0)</f>
        <v>0</v>
      </c>
      <c r="E106" s="59" t="str">
        <f>VLOOKUP(B106,concorrenti!A$3:G$312,2,0)</f>
        <v>CAVEC</v>
      </c>
      <c r="F106" s="133">
        <f>IFERROR(VLOOKUP(B106,'Nora Sciplino'!A$11:P$99,16,0),0)</f>
        <v>0</v>
      </c>
      <c r="G106" s="134">
        <f>IFERROR(VLOOKUP(B106,Castellotti!A$11:P$99,16,0),0)</f>
        <v>1.4160000000000001</v>
      </c>
      <c r="H106" s="134">
        <f>IFERROR(VLOOKUP(B106,'Castelli Pavesi'!A$12:P$100,16,0),0)</f>
        <v>0</v>
      </c>
      <c r="I106" s="134">
        <f>IFERROR(VLOOKUP(B106,Solidarietà!A$12:P$100,16,0),0)</f>
        <v>0</v>
      </c>
      <c r="J106" s="133">
        <f>IFERROR(VLOOKUP(B106,Maserati!A$13:P$47,16,0),0)</f>
        <v>0</v>
      </c>
      <c r="K106" s="134">
        <v>0</v>
      </c>
      <c r="L106" s="133">
        <f>IFERROR(VLOOKUP(B106,'200 Miglia CR'!A:P,16,0),0)</f>
        <v>0</v>
      </c>
      <c r="M106" s="133">
        <f>IFERROR(VLOOKUP(B106,Ambrosiano!A:Q,16,0),0)</f>
        <v>0</v>
      </c>
      <c r="N106" s="133">
        <f>IFERROR(VLOOKUP(B106,#REF!,16,0),0)</f>
        <v>0</v>
      </c>
      <c r="O106" s="137"/>
      <c r="P106" s="135">
        <f t="shared" si="11"/>
        <v>1.4160000000000001</v>
      </c>
      <c r="R106" s="138">
        <f t="shared" si="12"/>
        <v>1</v>
      </c>
      <c r="S106" s="136">
        <f>VLOOKUP(R106,Regolamento!J$6:L$14,3,0)</f>
        <v>1</v>
      </c>
      <c r="U106" s="140">
        <f t="shared" si="13"/>
        <v>1.4160000000000001</v>
      </c>
    </row>
    <row r="107" spans="1:24" s="8" customFormat="1" x14ac:dyDescent="0.25">
      <c r="A107" s="8">
        <v>102</v>
      </c>
      <c r="B107" s="8" t="s">
        <v>536</v>
      </c>
      <c r="C107" s="59" t="str">
        <f>IFERROR(VLOOKUP(B107,concorrenti!A:C,3,0)," ")</f>
        <v>C</v>
      </c>
      <c r="D107" s="59">
        <f>VLOOKUP(B107,concorrenti!A:E,5,0)</f>
        <v>0</v>
      </c>
      <c r="E107" s="59" t="str">
        <f>VLOOKUP(B107,concorrenti!A$3:G$312,2,0)</f>
        <v>CAVEC</v>
      </c>
      <c r="F107" s="133">
        <f>IFERROR(VLOOKUP(B107,'Nora Sciplino'!A$11:P$99,16,0),0)</f>
        <v>0</v>
      </c>
      <c r="G107" s="134">
        <f>IFERROR(VLOOKUP(B107,Castellotti!A$11:P$99,16,0),0)</f>
        <v>1.4160000000000001</v>
      </c>
      <c r="H107" s="134">
        <f>IFERROR(VLOOKUP(B107,'Castelli Pavesi'!A$12:P$100,16,0),0)</f>
        <v>0</v>
      </c>
      <c r="I107" s="134">
        <f>IFERROR(VLOOKUP(B107,Solidarietà!A$12:P$100,16,0),0)</f>
        <v>0</v>
      </c>
      <c r="J107" s="133">
        <f>IFERROR(VLOOKUP(B107,Maserati!A$13:P$47,16,0),0)</f>
        <v>0</v>
      </c>
      <c r="K107" s="134">
        <v>0</v>
      </c>
      <c r="L107" s="133">
        <f>IFERROR(VLOOKUP(B107,'200 Miglia CR'!A:P,16,0),0)</f>
        <v>0</v>
      </c>
      <c r="M107" s="133">
        <f>IFERROR(VLOOKUP(B107,Ambrosiano!A:Q,16,0),0)</f>
        <v>0</v>
      </c>
      <c r="N107" s="133">
        <f>IFERROR(VLOOKUP(B107,#REF!,16,0),0)</f>
        <v>0</v>
      </c>
      <c r="O107" s="79"/>
      <c r="P107" s="135">
        <f t="shared" si="11"/>
        <v>1.4160000000000001</v>
      </c>
      <c r="Q107"/>
      <c r="R107" s="138">
        <f t="shared" si="12"/>
        <v>1</v>
      </c>
      <c r="S107" s="136">
        <f>VLOOKUP(R107,Regolamento!J$6:L$14,3,0)</f>
        <v>1</v>
      </c>
      <c r="U107" s="140">
        <f t="shared" si="13"/>
        <v>1.4160000000000001</v>
      </c>
    </row>
    <row r="108" spans="1:24" s="8" customFormat="1" x14ac:dyDescent="0.25">
      <c r="A108" s="8">
        <v>103</v>
      </c>
      <c r="B108" s="8" t="s">
        <v>125</v>
      </c>
      <c r="C108" s="59" t="str">
        <f>IFERROR(VLOOKUP(B108,concorrenti!A:C,3,0)," ")</f>
        <v>C</v>
      </c>
      <c r="D108" s="59">
        <f>VLOOKUP(B108,concorrenti!A:E,5,0)</f>
        <v>0</v>
      </c>
      <c r="E108" s="59" t="str">
        <f>VLOOKUP(B108,concorrenti!A$3:G$312,2,0)</f>
        <v>CASTELLOTTI</v>
      </c>
      <c r="F108" s="133">
        <f>IFERROR(VLOOKUP(B108,'Nora Sciplino'!A$11:P$99,16,0),0)</f>
        <v>0</v>
      </c>
      <c r="G108" s="134">
        <f>IFERROR(VLOOKUP(B108,Castellotti!A$11:P$99,16,0),0)</f>
        <v>1.4160000000000001</v>
      </c>
      <c r="H108" s="134">
        <f>IFERROR(VLOOKUP(B108,'Castelli Pavesi'!A$12:P$100,16,0),0)</f>
        <v>0</v>
      </c>
      <c r="I108" s="134">
        <f>IFERROR(VLOOKUP(B108,Solidarietà!A$12:P$100,16,0),0)</f>
        <v>0</v>
      </c>
      <c r="J108" s="133">
        <f>IFERROR(VLOOKUP(B108,Maserati!A$13:P$47,16,0),0)</f>
        <v>0</v>
      </c>
      <c r="K108" s="134">
        <v>0</v>
      </c>
      <c r="L108" s="133">
        <f>IFERROR(VLOOKUP(B108,'200 Miglia CR'!A:P,16,0),0)</f>
        <v>0</v>
      </c>
      <c r="M108" s="133">
        <f>IFERROR(VLOOKUP(B108,Ambrosiano!A:Q,16,0),0)</f>
        <v>0</v>
      </c>
      <c r="N108" s="133">
        <f>IFERROR(VLOOKUP(B108,#REF!,16,0),0)</f>
        <v>0</v>
      </c>
      <c r="O108" s="137"/>
      <c r="P108" s="135">
        <f t="shared" si="11"/>
        <v>1.4160000000000001</v>
      </c>
      <c r="R108" s="138">
        <f t="shared" si="12"/>
        <v>1</v>
      </c>
      <c r="S108" s="136">
        <f>VLOOKUP(R108,Regolamento!J$6:L$14,3,0)</f>
        <v>1</v>
      </c>
      <c r="U108" s="140">
        <f t="shared" si="13"/>
        <v>1.4160000000000001</v>
      </c>
      <c r="W108" s="62"/>
      <c r="X108" s="78"/>
    </row>
    <row r="109" spans="1:24" s="8" customFormat="1" x14ac:dyDescent="0.25">
      <c r="A109" s="8">
        <v>104</v>
      </c>
      <c r="B109" s="8" t="s">
        <v>125</v>
      </c>
      <c r="C109" s="59" t="str">
        <f>IFERROR(VLOOKUP(B109,concorrenti!A:C,3,0)," ")</f>
        <v>C</v>
      </c>
      <c r="D109" s="59">
        <f>VLOOKUP(B109,concorrenti!A:E,5,0)</f>
        <v>0</v>
      </c>
      <c r="E109" s="59" t="str">
        <f>VLOOKUP(B109,concorrenti!A$3:G$312,2,0)</f>
        <v>CASTELLOTTI</v>
      </c>
      <c r="F109" s="133">
        <f>IFERROR(VLOOKUP(B109,'Nora Sciplino'!A$11:P$99,16,0),0)</f>
        <v>0</v>
      </c>
      <c r="G109" s="134">
        <f>IFERROR(VLOOKUP(B109,Castellotti!A$11:P$99,16,0),0)</f>
        <v>1.4160000000000001</v>
      </c>
      <c r="H109" s="134">
        <f>IFERROR(VLOOKUP(B109,'Castelli Pavesi'!A$12:P$100,16,0),0)</f>
        <v>0</v>
      </c>
      <c r="I109" s="134">
        <f>IFERROR(VLOOKUP(B109,Solidarietà!A$12:P$100,16,0),0)</f>
        <v>0</v>
      </c>
      <c r="J109" s="133">
        <f>IFERROR(VLOOKUP(B109,Maserati!A$13:P$47,16,0),0)</f>
        <v>0</v>
      </c>
      <c r="K109" s="134">
        <v>0</v>
      </c>
      <c r="L109" s="133">
        <f>IFERROR(VLOOKUP(B109,'200 Miglia CR'!A:P,16,0),0)</f>
        <v>0</v>
      </c>
      <c r="M109" s="133">
        <f>IFERROR(VLOOKUP(B109,Ambrosiano!A:Q,16,0),0)</f>
        <v>0</v>
      </c>
      <c r="N109" s="133">
        <f>IFERROR(VLOOKUP(B109,#REF!,16,0),0)</f>
        <v>0</v>
      </c>
      <c r="O109" s="137"/>
      <c r="P109" s="135">
        <f t="shared" si="11"/>
        <v>1.4160000000000001</v>
      </c>
      <c r="R109" s="138">
        <f t="shared" si="12"/>
        <v>1</v>
      </c>
      <c r="S109" s="136">
        <f>VLOOKUP(R109,Regolamento!J$6:L$14,3,0)</f>
        <v>1</v>
      </c>
      <c r="U109" s="140">
        <f t="shared" si="13"/>
        <v>1.4160000000000001</v>
      </c>
    </row>
    <row r="110" spans="1:24" s="8" customFormat="1" x14ac:dyDescent="0.25">
      <c r="A110" s="8">
        <v>105</v>
      </c>
      <c r="B110" s="8" t="s">
        <v>293</v>
      </c>
      <c r="C110" s="59" t="str">
        <f>IFERROR(VLOOKUP(B110,concorrenti!A:C,3,0)," ")</f>
        <v>C</v>
      </c>
      <c r="D110" s="59">
        <f>VLOOKUP(B110,concorrenti!A:E,5,0)</f>
        <v>0</v>
      </c>
      <c r="E110" s="59" t="str">
        <f>VLOOKUP(B110,concorrenti!A$3:G$312,2,0)</f>
        <v>CASTELLOTTI</v>
      </c>
      <c r="F110" s="133">
        <f>IFERROR(VLOOKUP(B110,'Nora Sciplino'!A$11:P$99,16,0),0)</f>
        <v>0</v>
      </c>
      <c r="G110" s="134">
        <f>IFERROR(VLOOKUP(B110,Castellotti!A$11:P$99,16,0),0)</f>
        <v>1.4160000000000001</v>
      </c>
      <c r="H110" s="134">
        <f>IFERROR(VLOOKUP(B110,'Castelli Pavesi'!A$12:P$100,16,0),0)</f>
        <v>0</v>
      </c>
      <c r="I110" s="134">
        <f>IFERROR(VLOOKUP(B110,Solidarietà!A$12:P$100,16,0),0)</f>
        <v>0</v>
      </c>
      <c r="J110" s="133">
        <f>IFERROR(VLOOKUP(B110,Maserati!A$13:P$47,16,0),0)</f>
        <v>0</v>
      </c>
      <c r="K110" s="134">
        <v>0</v>
      </c>
      <c r="L110" s="133">
        <f>IFERROR(VLOOKUP(B110,'200 Miglia CR'!A:P,16,0),0)</f>
        <v>0</v>
      </c>
      <c r="M110" s="133">
        <f>IFERROR(VLOOKUP(B110,Ambrosiano!A:Q,16,0),0)</f>
        <v>0</v>
      </c>
      <c r="N110" s="133">
        <f>IFERROR(VLOOKUP(B110,#REF!,16,0),0)</f>
        <v>0</v>
      </c>
      <c r="O110" s="137"/>
      <c r="P110" s="135">
        <f t="shared" si="11"/>
        <v>1.4160000000000001</v>
      </c>
      <c r="R110" s="138">
        <f t="shared" si="12"/>
        <v>1</v>
      </c>
      <c r="S110" s="136">
        <f>VLOOKUP(R110,Regolamento!J$6:L$14,3,0)</f>
        <v>1</v>
      </c>
      <c r="U110" s="140">
        <f t="shared" si="13"/>
        <v>1.4160000000000001</v>
      </c>
      <c r="W110" s="62"/>
      <c r="X110" s="78"/>
    </row>
    <row r="111" spans="1:24" s="8" customFormat="1" x14ac:dyDescent="0.25">
      <c r="A111" s="8">
        <v>106</v>
      </c>
      <c r="B111" s="8" t="s">
        <v>153</v>
      </c>
      <c r="C111" s="59" t="str">
        <f>IFERROR(VLOOKUP(B111,concorrenti!A:C,3,0)," ")</f>
        <v>C</v>
      </c>
      <c r="D111" s="59">
        <f>VLOOKUP(B111,concorrenti!A:E,5,0)</f>
        <v>0</v>
      </c>
      <c r="E111" s="59" t="str">
        <f>VLOOKUP(B111,concorrenti!A$3:G$312,2,0)</f>
        <v>OROBICO</v>
      </c>
      <c r="F111" s="133">
        <f>IFERROR(VLOOKUP(B111,'Nora Sciplino'!A$11:P$99,16,0),0)</f>
        <v>1.3778000000000001</v>
      </c>
      <c r="G111" s="134">
        <f>IFERROR(VLOOKUP(B111,Castellotti!A$11:P$99,16,0),0)</f>
        <v>0</v>
      </c>
      <c r="H111" s="134">
        <f>IFERROR(VLOOKUP(B111,'Castelli Pavesi'!A$12:P$100,16,0),0)</f>
        <v>0</v>
      </c>
      <c r="I111" s="134">
        <f>IFERROR(VLOOKUP(B111,Solidarietà!A$12:P$100,16,0),0)</f>
        <v>0</v>
      </c>
      <c r="J111" s="133">
        <f>IFERROR(VLOOKUP(B111,Maserati!A$13:P$47,16,0),0)</f>
        <v>0</v>
      </c>
      <c r="K111" s="134">
        <v>0</v>
      </c>
      <c r="L111" s="133">
        <f>IFERROR(VLOOKUP(B111,'200 Miglia CR'!A:P,16,0),0)</f>
        <v>0</v>
      </c>
      <c r="M111" s="133">
        <f>IFERROR(VLOOKUP(B111,Ambrosiano!A:Q,16,0),0)</f>
        <v>0</v>
      </c>
      <c r="N111" s="133">
        <f>IFERROR(VLOOKUP(B111,#REF!,16,0),0)</f>
        <v>0</v>
      </c>
      <c r="O111" s="137"/>
      <c r="P111" s="135">
        <f t="shared" si="11"/>
        <v>1.3778000000000001</v>
      </c>
      <c r="R111" s="138">
        <f t="shared" si="12"/>
        <v>1</v>
      </c>
      <c r="S111" s="139">
        <f>VLOOKUP(R111,Regolamento!J$6:L$14,3,0)</f>
        <v>1</v>
      </c>
      <c r="U111" s="140">
        <f t="shared" si="13"/>
        <v>1.3778000000000001</v>
      </c>
    </row>
    <row r="112" spans="1:24" s="8" customFormat="1" x14ac:dyDescent="0.25">
      <c r="A112" s="8">
        <v>107</v>
      </c>
      <c r="B112" s="8" t="s">
        <v>235</v>
      </c>
      <c r="C112" s="59" t="str">
        <f>IFERROR(VLOOKUP(B112,concorrenti!A:C,3,0)," ")</f>
        <v>C</v>
      </c>
      <c r="D112" s="59">
        <f>VLOOKUP(B112,concorrenti!A:E,5,0)</f>
        <v>0</v>
      </c>
      <c r="E112" s="59" t="str">
        <f>VLOOKUP(B112,concorrenti!A$3:G$312,2,0)</f>
        <v>VAMS</v>
      </c>
      <c r="F112" s="133">
        <f>IFERROR(VLOOKUP(B112,'Nora Sciplino'!A$11:P$99,16,0),0)</f>
        <v>1.3778000000000001</v>
      </c>
      <c r="G112" s="134">
        <f>IFERROR(VLOOKUP(B112,Castellotti!A$11:P$99,16,0),0)</f>
        <v>0</v>
      </c>
      <c r="H112" s="134">
        <f>IFERROR(VLOOKUP(B112,'Castelli Pavesi'!A$12:P$100,16,0),0)</f>
        <v>0</v>
      </c>
      <c r="I112" s="134">
        <f>IFERROR(VLOOKUP(B112,Solidarietà!A$12:P$100,16,0),0)</f>
        <v>0</v>
      </c>
      <c r="J112" s="133">
        <f>IFERROR(VLOOKUP(B112,Maserati!A$13:P$47,16,0),0)</f>
        <v>0</v>
      </c>
      <c r="K112" s="134">
        <v>0</v>
      </c>
      <c r="L112" s="133">
        <f>IFERROR(VLOOKUP(B112,'200 Miglia CR'!A:P,16,0),0)</f>
        <v>0</v>
      </c>
      <c r="M112" s="133">
        <f>IFERROR(VLOOKUP(B112,Ambrosiano!A:Q,16,0),0)</f>
        <v>0</v>
      </c>
      <c r="N112" s="133">
        <f>IFERROR(VLOOKUP(B112,#REF!,16,0),0)</f>
        <v>0</v>
      </c>
      <c r="O112" s="137"/>
      <c r="P112" s="135">
        <f t="shared" ref="P112:P121" si="14">+F112+H112+I112+G112+N112+L112+M112+J112+K112</f>
        <v>1.3778000000000001</v>
      </c>
      <c r="R112" s="138">
        <f t="shared" si="12"/>
        <v>1</v>
      </c>
      <c r="S112" s="139">
        <f>VLOOKUP(R112,Regolamento!J$6:L$14,3,0)</f>
        <v>1</v>
      </c>
      <c r="U112" s="140">
        <f t="shared" si="13"/>
        <v>1.3778000000000001</v>
      </c>
    </row>
    <row r="113" spans="1:24" s="8" customFormat="1" x14ac:dyDescent="0.25">
      <c r="A113" s="8">
        <v>108</v>
      </c>
      <c r="B113" s="8" t="s">
        <v>434</v>
      </c>
      <c r="C113" s="59" t="str">
        <f>IFERROR(VLOOKUP(B113,concorrenti!A:C,3,0)," ")</f>
        <v>C</v>
      </c>
      <c r="D113" s="59">
        <f>VLOOKUP(B113,concorrenti!A:E,5,0)</f>
        <v>0</v>
      </c>
      <c r="E113" s="59" t="str">
        <f>VLOOKUP(B113,concorrenti!A$3:G$312,2,0)</f>
        <v>VALTELLINA</v>
      </c>
      <c r="F113" s="133">
        <f>IFERROR(VLOOKUP(B113,'Nora Sciplino'!A$11:P$99,16,0),0)</f>
        <v>1.3778000000000001</v>
      </c>
      <c r="G113" s="134">
        <f>IFERROR(VLOOKUP(B113,Castellotti!A$11:P$99,16,0),0)</f>
        <v>0</v>
      </c>
      <c r="H113" s="134">
        <f>IFERROR(VLOOKUP(B113,'Castelli Pavesi'!A$12:P$100,16,0),0)</f>
        <v>0</v>
      </c>
      <c r="I113" s="134">
        <f>IFERROR(VLOOKUP(B113,Solidarietà!A$12:P$100,16,0),0)</f>
        <v>0</v>
      </c>
      <c r="J113" s="133">
        <f>IFERROR(VLOOKUP(B113,Maserati!A$13:P$47,16,0),0)</f>
        <v>0</v>
      </c>
      <c r="K113" s="134">
        <v>0</v>
      </c>
      <c r="L113" s="133">
        <f>IFERROR(VLOOKUP(B113,'200 Miglia CR'!A:P,16,0),0)</f>
        <v>0</v>
      </c>
      <c r="M113" s="133">
        <f>IFERROR(VLOOKUP(B113,Ambrosiano!A:Q,16,0),0)</f>
        <v>0</v>
      </c>
      <c r="N113" s="133">
        <f>IFERROR(VLOOKUP(B113,#REF!,16,0),0)</f>
        <v>0</v>
      </c>
      <c r="O113" s="137"/>
      <c r="P113" s="135">
        <f t="shared" si="14"/>
        <v>1.3778000000000001</v>
      </c>
      <c r="R113" s="138">
        <f t="shared" si="12"/>
        <v>1</v>
      </c>
      <c r="S113" s="139">
        <f>VLOOKUP(R113,Regolamento!J$6:L$14,3,0)</f>
        <v>1</v>
      </c>
      <c r="U113" s="140">
        <f t="shared" si="13"/>
        <v>1.3778000000000001</v>
      </c>
    </row>
    <row r="114" spans="1:24" s="72" customFormat="1" x14ac:dyDescent="0.25">
      <c r="A114" s="8">
        <v>109</v>
      </c>
      <c r="B114" s="8" t="s">
        <v>392</v>
      </c>
      <c r="C114" s="59" t="str">
        <f>IFERROR(VLOOKUP(B114,concorrenti!A:C,3,0)," ")</f>
        <v>C</v>
      </c>
      <c r="D114" s="59">
        <f>VLOOKUP(B114,concorrenti!A:E,5,0)</f>
        <v>0</v>
      </c>
      <c r="E114" s="59" t="str">
        <f>VLOOKUP(B114,concorrenti!A$3:G$312,2,0)</f>
        <v>VAMS</v>
      </c>
      <c r="F114" s="161">
        <f>IFERROR(VLOOKUP(B114,'Nora Sciplino'!A$11:P$99,16,0),0)</f>
        <v>1.3778000000000001</v>
      </c>
      <c r="G114" s="180">
        <f>IFERROR(VLOOKUP(B114,Castellotti!A$11:P$99,16,0),0)</f>
        <v>0</v>
      </c>
      <c r="H114" s="180">
        <f>IFERROR(VLOOKUP(B114,'Castelli Pavesi'!A$12:P$100,16,0),0)</f>
        <v>0</v>
      </c>
      <c r="I114" s="180">
        <f>IFERROR(VLOOKUP(B114,Solidarietà!A$12:P$100,16,0),0)</f>
        <v>0</v>
      </c>
      <c r="J114" s="180">
        <f>IFERROR(VLOOKUP(B114,Maserati!A$13:P$47,16,0),0)</f>
        <v>0</v>
      </c>
      <c r="K114" s="180">
        <v>0</v>
      </c>
      <c r="L114" s="180">
        <f>IFERROR(VLOOKUP(B114,'200 Miglia CR'!A:P,16,0),0)</f>
        <v>0</v>
      </c>
      <c r="M114" s="180">
        <f>IFERROR(VLOOKUP(B114,Ambrosiano!A:Q,16,0),0)</f>
        <v>0</v>
      </c>
      <c r="N114" s="180">
        <f>IFERROR(VLOOKUP(B114,#REF!,16,0),0)</f>
        <v>0</v>
      </c>
      <c r="O114" s="174"/>
      <c r="P114" s="135">
        <f t="shared" si="14"/>
        <v>1.3778000000000001</v>
      </c>
      <c r="Q114" s="8"/>
      <c r="R114" s="138">
        <f t="shared" si="12"/>
        <v>1</v>
      </c>
      <c r="S114" s="139">
        <f>VLOOKUP(R114,Regolamento!J$6:L$14,3,0)</f>
        <v>1</v>
      </c>
      <c r="T114" s="8"/>
      <c r="U114" s="140">
        <f t="shared" si="13"/>
        <v>1.3778000000000001</v>
      </c>
    </row>
    <row r="115" spans="1:24" s="8" customFormat="1" x14ac:dyDescent="0.25">
      <c r="A115">
        <v>110</v>
      </c>
      <c r="B115" t="s">
        <v>178</v>
      </c>
      <c r="C115" s="12" t="str">
        <f>IFERROR(VLOOKUP(B115,concorrenti!A:C,3,0)," ")</f>
        <v>C</v>
      </c>
      <c r="D115" s="12">
        <f>VLOOKUP(B115,concorrenti!A:E,5,0)</f>
        <v>0</v>
      </c>
      <c r="E115" s="59" t="str">
        <f>VLOOKUP(B115,concorrenti!A$3:G$312,2,0)</f>
        <v>OROBICO</v>
      </c>
      <c r="F115" s="133">
        <f>IFERROR(VLOOKUP(B115,'Nora Sciplino'!A$11:P$99,16,0),0)</f>
        <v>1.3778000000000001</v>
      </c>
      <c r="G115" s="134">
        <f>IFERROR(VLOOKUP(B115,Castellotti!A$11:P$99,16,0),0)</f>
        <v>0</v>
      </c>
      <c r="H115" s="134">
        <f>IFERROR(VLOOKUP(B115,'Castelli Pavesi'!A$12:P$100,16,0),0)</f>
        <v>0</v>
      </c>
      <c r="I115" s="134">
        <f>IFERROR(VLOOKUP(B115,Solidarietà!A$12:P$100,16,0),0)</f>
        <v>0</v>
      </c>
      <c r="J115" s="133">
        <f>IFERROR(VLOOKUP(B115,Maserati!A$13:P$47,16,0),0)</f>
        <v>0</v>
      </c>
      <c r="K115" s="134">
        <v>0</v>
      </c>
      <c r="L115" s="133">
        <f>IFERROR(VLOOKUP(B115,'200 Miglia CR'!A:P,16,0),0)</f>
        <v>0</v>
      </c>
      <c r="M115" s="133">
        <f>IFERROR(VLOOKUP(B115,Ambrosiano!A:Q,16,0),0)</f>
        <v>0</v>
      </c>
      <c r="N115" s="133">
        <f>IFERROR(VLOOKUP(B115,#REF!,16,0),0)</f>
        <v>0</v>
      </c>
      <c r="O115" s="137"/>
      <c r="P115" s="135">
        <f t="shared" si="14"/>
        <v>1.3778000000000001</v>
      </c>
      <c r="R115" s="138">
        <f t="shared" si="12"/>
        <v>1</v>
      </c>
      <c r="S115" s="139">
        <f>VLOOKUP(R115,Regolamento!J$6:L$14,3,0)</f>
        <v>1</v>
      </c>
      <c r="U115" s="140">
        <f t="shared" si="13"/>
        <v>1.3778000000000001</v>
      </c>
      <c r="W115" s="62"/>
      <c r="X115" s="78"/>
    </row>
    <row r="116" spans="1:24" s="8" customFormat="1" x14ac:dyDescent="0.25">
      <c r="A116">
        <v>111</v>
      </c>
      <c r="B116" t="s">
        <v>437</v>
      </c>
      <c r="C116" s="12" t="str">
        <f>IFERROR(VLOOKUP(B116,concorrenti!A:C,3,0)," ")</f>
        <v>C</v>
      </c>
      <c r="D116" s="12">
        <f>VLOOKUP(B116,concorrenti!A:E,5,0)</f>
        <v>0</v>
      </c>
      <c r="E116" s="59" t="str">
        <f>VLOOKUP(B116,concorrenti!A$3:G$312,2,0)</f>
        <v>VALTELLINA</v>
      </c>
      <c r="F116" s="133">
        <f>IFERROR(VLOOKUP(B116,'Nora Sciplino'!A$11:P$99,16,0),0)</f>
        <v>1.3778000000000001</v>
      </c>
      <c r="G116" s="134">
        <f>IFERROR(VLOOKUP(B116,Castellotti!A$11:P$99,16,0),0)</f>
        <v>0</v>
      </c>
      <c r="H116" s="134">
        <f>IFERROR(VLOOKUP(B116,'Castelli Pavesi'!A$12:P$100,16,0),0)</f>
        <v>0</v>
      </c>
      <c r="I116" s="134">
        <f>IFERROR(VLOOKUP(B116,Solidarietà!A$12:P$100,16,0),0)</f>
        <v>0</v>
      </c>
      <c r="J116" s="133">
        <f>IFERROR(VLOOKUP(B116,Maserati!A$13:P$47,16,0),0)</f>
        <v>0</v>
      </c>
      <c r="K116" s="134">
        <v>0</v>
      </c>
      <c r="L116" s="133">
        <f>IFERROR(VLOOKUP(B116,'200 Miglia CR'!A:P,16,0),0)</f>
        <v>0</v>
      </c>
      <c r="M116" s="133">
        <f>IFERROR(VLOOKUP(B116,Ambrosiano!A:Q,16,0),0)</f>
        <v>0</v>
      </c>
      <c r="N116" s="133">
        <f>IFERROR(VLOOKUP(B116,#REF!,16,0),0)</f>
        <v>0</v>
      </c>
      <c r="O116" s="137"/>
      <c r="P116" s="135">
        <f t="shared" si="14"/>
        <v>1.3778000000000001</v>
      </c>
      <c r="R116" s="45">
        <f t="shared" si="12"/>
        <v>1</v>
      </c>
      <c r="S116" s="139">
        <f>VLOOKUP(R116,Regolamento!J$6:L$14,3,0)</f>
        <v>1</v>
      </c>
      <c r="U116" s="140">
        <f t="shared" si="13"/>
        <v>1.3778000000000001</v>
      </c>
    </row>
    <row r="117" spans="1:24" s="8" customFormat="1" x14ac:dyDescent="0.25">
      <c r="A117">
        <v>112</v>
      </c>
      <c r="B117" t="s">
        <v>440</v>
      </c>
      <c r="C117" s="12" t="str">
        <f>IFERROR(VLOOKUP(B117,concorrenti!A:C,3,0)," ")</f>
        <v>C</v>
      </c>
      <c r="D117" s="12">
        <f>VLOOKUP(B117,concorrenti!A:E,5,0)</f>
        <v>0</v>
      </c>
      <c r="E117" s="59" t="str">
        <f>VLOOKUP(B117,concorrenti!A$3:G$312,2,0)</f>
        <v>VAMS</v>
      </c>
      <c r="F117" s="133">
        <f>IFERROR(VLOOKUP(B117,'Nora Sciplino'!A$11:P$99,16,0),0)</f>
        <v>1.3778000000000001</v>
      </c>
      <c r="G117" s="134">
        <f>IFERROR(VLOOKUP(B117,Castellotti!A$11:P$99,16,0),0)</f>
        <v>0</v>
      </c>
      <c r="H117" s="134">
        <f>IFERROR(VLOOKUP(B117,'Castelli Pavesi'!A$12:P$100,16,0),0)</f>
        <v>0</v>
      </c>
      <c r="I117" s="134">
        <f>IFERROR(VLOOKUP(B117,Solidarietà!A$12:P$100,16,0),0)</f>
        <v>0</v>
      </c>
      <c r="J117" s="133">
        <f>IFERROR(VLOOKUP(B117,Maserati!A$13:P$47,16,0),0)</f>
        <v>0</v>
      </c>
      <c r="K117" s="134">
        <v>0</v>
      </c>
      <c r="L117" s="133">
        <f>IFERROR(VLOOKUP(B117,'200 Miglia CR'!A:P,16,0),0)</f>
        <v>0</v>
      </c>
      <c r="M117" s="133">
        <f>IFERROR(VLOOKUP(B117,Ambrosiano!A:Q,16,0),0)</f>
        <v>0</v>
      </c>
      <c r="N117" s="133">
        <f>IFERROR(VLOOKUP(B117,#REF!,16,0),0)</f>
        <v>0</v>
      </c>
      <c r="O117" s="137"/>
      <c r="P117" s="135">
        <f t="shared" si="14"/>
        <v>1.3778000000000001</v>
      </c>
      <c r="R117" s="138">
        <f t="shared" si="12"/>
        <v>1</v>
      </c>
      <c r="S117" s="139">
        <f>VLOOKUP(R117,Regolamento!J$6:L$14,3,0)</f>
        <v>1</v>
      </c>
      <c r="U117" s="140">
        <f t="shared" si="13"/>
        <v>1.3778000000000001</v>
      </c>
      <c r="W117" s="62"/>
      <c r="X117" s="78"/>
    </row>
    <row r="118" spans="1:24" s="8" customFormat="1" x14ac:dyDescent="0.25">
      <c r="A118">
        <v>113</v>
      </c>
      <c r="B118" s="8" t="s">
        <v>436</v>
      </c>
      <c r="C118" s="12" t="str">
        <f>IFERROR(VLOOKUP(B118,concorrenti!A:C,3,0)," ")</f>
        <v>C</v>
      </c>
      <c r="D118" s="12">
        <f>VLOOKUP(B118,concorrenti!A:E,5,0)</f>
        <v>0</v>
      </c>
      <c r="E118" s="59" t="str">
        <f>VLOOKUP(B118,concorrenti!A$3:G$312,2,0)</f>
        <v>VAMS</v>
      </c>
      <c r="F118" s="133">
        <f>IFERROR(VLOOKUP(B118,'Nora Sciplino'!A$11:P$99,16,0),0)</f>
        <v>1.3778000000000001</v>
      </c>
      <c r="G118" s="134">
        <f>IFERROR(VLOOKUP(B118,Castellotti!A$11:P$99,16,0),0)</f>
        <v>0</v>
      </c>
      <c r="H118" s="134">
        <f>IFERROR(VLOOKUP(B118,'Castelli Pavesi'!A$12:P$100,16,0),0)</f>
        <v>0</v>
      </c>
      <c r="I118" s="134">
        <f>IFERROR(VLOOKUP(B118,Solidarietà!A$12:P$100,16,0),0)</f>
        <v>0</v>
      </c>
      <c r="J118" s="133">
        <f>IFERROR(VLOOKUP(B118,Maserati!A$13:P$47,16,0),0)</f>
        <v>0</v>
      </c>
      <c r="K118" s="134">
        <v>0</v>
      </c>
      <c r="L118" s="133">
        <f>IFERROR(VLOOKUP(B118,'200 Miglia CR'!A:P,16,0),0)</f>
        <v>0</v>
      </c>
      <c r="M118" s="133">
        <f>IFERROR(VLOOKUP(B118,Ambrosiano!A:Q,16,0),0)</f>
        <v>0</v>
      </c>
      <c r="N118" s="133">
        <f>IFERROR(VLOOKUP(B118,#REF!,16,0),0)</f>
        <v>0</v>
      </c>
      <c r="O118" s="137"/>
      <c r="P118" s="135">
        <f t="shared" si="14"/>
        <v>1.3778000000000001</v>
      </c>
      <c r="R118" s="45">
        <f t="shared" si="12"/>
        <v>1</v>
      </c>
      <c r="S118" s="139">
        <f>VLOOKUP(R118,Regolamento!J$6:L$14,3,0)</f>
        <v>1</v>
      </c>
      <c r="U118" s="140">
        <f t="shared" si="13"/>
        <v>1.3778000000000001</v>
      </c>
    </row>
    <row r="119" spans="1:24" s="8" customFormat="1" x14ac:dyDescent="0.25">
      <c r="A119">
        <v>114</v>
      </c>
      <c r="B119" s="8" t="s">
        <v>597</v>
      </c>
      <c r="C119" s="12">
        <f>IFERROR(VLOOKUP(B119,concorrenti!A:C,3,0)," ")</f>
        <v>0</v>
      </c>
      <c r="D119" s="12">
        <f>VLOOKUP(B119,concorrenti!A:E,5,0)</f>
        <v>0</v>
      </c>
      <c r="E119" s="59" t="str">
        <f>VLOOKUP(B119,concorrenti!A$3:G$312,2,0)</f>
        <v>MWVCC</v>
      </c>
      <c r="F119" s="133">
        <f>IFERROR(VLOOKUP(B119,'Nora Sciplino'!A$11:P$99,16,0),0)</f>
        <v>0</v>
      </c>
      <c r="G119" s="134">
        <f>IFERROR(VLOOKUP(B119,Castellotti!A$11:P$99,16,0),0)</f>
        <v>0</v>
      </c>
      <c r="H119" s="134">
        <f>IFERROR(VLOOKUP(B119,'Castelli Pavesi'!A$12:P$100,16,0),0)</f>
        <v>1E-3</v>
      </c>
      <c r="I119" s="134">
        <f>IFERROR(VLOOKUP(B119,Solidarietà!A$12:P$100,16,0),0)</f>
        <v>0</v>
      </c>
      <c r="J119" s="133">
        <f>IFERROR(VLOOKUP(B119,Maserati!A$13:P$47,16,0),0)</f>
        <v>0</v>
      </c>
      <c r="K119" s="134">
        <v>0</v>
      </c>
      <c r="L119" s="133">
        <f>IFERROR(VLOOKUP(B119,'200 Miglia CR'!A:P,16,0),0)</f>
        <v>0</v>
      </c>
      <c r="M119" s="133">
        <f>IFERROR(VLOOKUP(B119,Ambrosiano!A:Q,16,0),0)</f>
        <v>0</v>
      </c>
      <c r="N119" s="133">
        <f>IFERROR(VLOOKUP(B119,#REF!,16,0),0)</f>
        <v>0</v>
      </c>
      <c r="O119" s="137"/>
      <c r="P119" s="135">
        <f t="shared" si="14"/>
        <v>1E-3</v>
      </c>
      <c r="R119" s="138">
        <f t="shared" si="12"/>
        <v>1</v>
      </c>
      <c r="S119" s="136">
        <f>VLOOKUP(R119,Regolamento!J$6:L$14,3,0)</f>
        <v>1</v>
      </c>
      <c r="U119" s="140">
        <f t="shared" si="13"/>
        <v>1E-3</v>
      </c>
    </row>
    <row r="120" spans="1:24" s="8" customFormat="1" x14ac:dyDescent="0.25">
      <c r="A120">
        <v>115</v>
      </c>
      <c r="B120" s="71" t="s">
        <v>642</v>
      </c>
      <c r="C120" s="12">
        <f>IFERROR(VLOOKUP(B120,concorrenti!A:C,3,0)," ")</f>
        <v>0</v>
      </c>
      <c r="D120" s="12">
        <f>VLOOKUP(B120,concorrenti!A:E,5,0)</f>
        <v>0</v>
      </c>
      <c r="E120" s="59" t="str">
        <f>VLOOKUP(B120,concorrenti!A$3:G$312,2,0)</f>
        <v>OROBICO</v>
      </c>
      <c r="F120" s="133">
        <f>IFERROR(VLOOKUP(B120,'Nora Sciplino'!A$11:P$99,16,0),0)</f>
        <v>0</v>
      </c>
      <c r="G120" s="134">
        <f>IFERROR(VLOOKUP(B120,Castellotti!A$11:P$99,16,0),0)</f>
        <v>0</v>
      </c>
      <c r="H120" s="134">
        <f>IFERROR(VLOOKUP(B120,'Castelli Pavesi'!A$12:P$100,16,0),0)</f>
        <v>0</v>
      </c>
      <c r="I120" s="134">
        <f>IFERROR(VLOOKUP(B120,Solidarietà!A$12:P$100,16,0),0)</f>
        <v>1.0000000000000001E-5</v>
      </c>
      <c r="J120" s="133">
        <f>IFERROR(VLOOKUP(B120,Maserati!A$13:P$47,16,0),0)</f>
        <v>0</v>
      </c>
      <c r="K120" s="134">
        <v>0</v>
      </c>
      <c r="L120" s="133">
        <f>IFERROR(VLOOKUP(B120,'200 Miglia CR'!A:P,16,0),0)</f>
        <v>0</v>
      </c>
      <c r="M120" s="133">
        <f>IFERROR(VLOOKUP(B120,Ambrosiano!A:Q,16,0),0)</f>
        <v>0</v>
      </c>
      <c r="N120" s="133">
        <f>IFERROR(VLOOKUP(B120,#REF!,16,0),0)</f>
        <v>0</v>
      </c>
      <c r="O120" s="137"/>
      <c r="P120" s="135">
        <f t="shared" si="14"/>
        <v>1.0000000000000001E-5</v>
      </c>
      <c r="R120" s="138">
        <f t="shared" si="12"/>
        <v>1</v>
      </c>
      <c r="S120" s="136">
        <f>VLOOKUP(R120,Regolamento!J$6:L$14,3,0)</f>
        <v>1</v>
      </c>
      <c r="U120" s="140">
        <f t="shared" si="13"/>
        <v>1.0000000000000001E-5</v>
      </c>
    </row>
    <row r="121" spans="1:24" s="8" customFormat="1" x14ac:dyDescent="0.25">
      <c r="A121">
        <v>116</v>
      </c>
      <c r="B121" s="8" t="s">
        <v>75</v>
      </c>
      <c r="C121" s="12" t="str">
        <f>IFERROR(VLOOKUP(B121,concorrenti!A:C,3,0)," ")</f>
        <v>B</v>
      </c>
      <c r="D121" s="12">
        <f>VLOOKUP(B121,concorrenti!A:E,5,0)</f>
        <v>0</v>
      </c>
      <c r="E121" s="59" t="str">
        <f>VLOOKUP(B121,concorrenti!A$3:G$312,2,0)</f>
        <v>VAMS</v>
      </c>
      <c r="F121" s="133">
        <f>IFERROR(VLOOKUP(B121,'Nora Sciplino'!A$11:P$99,16,0),0)</f>
        <v>9.9999999999999995E-7</v>
      </c>
      <c r="G121" s="134">
        <f>IFERROR(VLOOKUP(B121,Castellotti!A$11:P$99,16,0),0)</f>
        <v>0</v>
      </c>
      <c r="H121" s="134">
        <f>IFERROR(VLOOKUP(B121,'Castelli Pavesi'!A$12:P$100,16,0),0)</f>
        <v>0</v>
      </c>
      <c r="I121" s="134">
        <f>IFERROR(VLOOKUP(B121,Solidarietà!A$12:P$100,16,0),0)</f>
        <v>0</v>
      </c>
      <c r="J121" s="133">
        <f>IFERROR(VLOOKUP(B121,Maserati!A$13:P$47,16,0),0)</f>
        <v>0</v>
      </c>
      <c r="K121" s="134">
        <v>0</v>
      </c>
      <c r="L121" s="133">
        <f>IFERROR(VLOOKUP(B121,'200 Miglia CR'!A:P,16,0),0)</f>
        <v>0</v>
      </c>
      <c r="M121" s="133">
        <f>IFERROR(VLOOKUP(B121,Ambrosiano!A:Q,16,0),0)</f>
        <v>0</v>
      </c>
      <c r="N121" s="133">
        <f>IFERROR(VLOOKUP(B121,#REF!,16,0),0)</f>
        <v>0</v>
      </c>
      <c r="O121" s="137"/>
      <c r="P121" s="135">
        <f t="shared" si="14"/>
        <v>9.9999999999999995E-7</v>
      </c>
      <c r="R121" s="138">
        <f t="shared" si="12"/>
        <v>1</v>
      </c>
      <c r="S121" s="139">
        <f>VLOOKUP(R121,Regolamento!J$6:L$14,3,0)</f>
        <v>1</v>
      </c>
      <c r="U121" s="140">
        <f t="shared" si="13"/>
        <v>9.9999999999999995E-7</v>
      </c>
    </row>
    <row r="122" spans="1:24" s="8" customFormat="1" hidden="1" x14ac:dyDescent="0.25">
      <c r="A122">
        <v>117</v>
      </c>
      <c r="B122" s="8" t="s">
        <v>40</v>
      </c>
      <c r="C122" s="12" t="str">
        <f>IFERROR(VLOOKUP(B122,concorrenti!A:C,3,0)," ")</f>
        <v>C</v>
      </c>
      <c r="D122" s="12">
        <f>VLOOKUP(B122,concorrenti!A:E,5,0)</f>
        <v>0</v>
      </c>
      <c r="E122" s="59" t="e">
        <f>VLOOKUP(B122,concorrenti!A$3:G$312,2,0)</f>
        <v>#N/A</v>
      </c>
      <c r="F122" s="133">
        <f>IFERROR(VLOOKUP(B122,'Nora Sciplino'!A$11:P$99,16,0),0)</f>
        <v>0</v>
      </c>
      <c r="G122" s="134">
        <f>IFERROR(VLOOKUP(B122,Castellotti!A$11:P$99,16,0),0)</f>
        <v>0</v>
      </c>
      <c r="H122" s="134">
        <f>IFERROR(VLOOKUP(B122,'Castelli Pavesi'!A$12:P$100,16,0),0)</f>
        <v>0</v>
      </c>
      <c r="I122" s="134">
        <f>IFERROR(VLOOKUP(B122,Solidarietà!A$12:P$100,16,0),0)</f>
        <v>0</v>
      </c>
      <c r="J122" s="133">
        <f>IFERROR(VLOOKUP(B122,Maserati!A$13:P$47,16,0),0)</f>
        <v>0</v>
      </c>
      <c r="K122" s="134">
        <v>0</v>
      </c>
      <c r="L122" s="133">
        <f>IFERROR(VLOOKUP(B122,'200 Miglia CR'!A:P,16,0),0)</f>
        <v>0</v>
      </c>
      <c r="M122" s="133">
        <f>IFERROR(VLOOKUP(B122,Ambrosiano!A:Q,16,0),0)</f>
        <v>0</v>
      </c>
      <c r="N122" s="133">
        <f>IFERROR(VLOOKUP(B122,#REF!,16,0),0)</f>
        <v>0</v>
      </c>
      <c r="O122" s="137"/>
      <c r="P122" s="135">
        <f t="shared" ref="P122:P143" si="15">+F122+H122+I122+G122+N122+L122+M122+J122+K122</f>
        <v>0</v>
      </c>
      <c r="R122" s="138">
        <f t="shared" ref="R122:R133" si="16">COUNTIF(F122:N122,"&lt;&gt;0")</f>
        <v>0</v>
      </c>
      <c r="S122" s="136" t="e">
        <f>VLOOKUP(R122,Regolamento!J$6:L$14,3,0)</f>
        <v>#N/A</v>
      </c>
      <c r="U122" s="140">
        <f t="shared" ref="U122:U133" si="17">IFERROR(+S122*P122,0)</f>
        <v>0</v>
      </c>
    </row>
    <row r="123" spans="1:24" s="8" customFormat="1" hidden="1" x14ac:dyDescent="0.25">
      <c r="A123">
        <v>118</v>
      </c>
      <c r="B123" s="71" t="s">
        <v>390</v>
      </c>
      <c r="C123" s="12" t="str">
        <f>IFERROR(VLOOKUP(B123,concorrenti!A:C,3,0)," ")</f>
        <v>C</v>
      </c>
      <c r="D123" s="12" t="str">
        <f>VLOOKUP(B123,concorrenti!A:E,5,0)</f>
        <v>X</v>
      </c>
      <c r="E123" s="59" t="str">
        <f>VLOOKUP(B123,concorrenti!A$3:G$312,2,0)</f>
        <v>VCC COMO</v>
      </c>
      <c r="F123" s="133">
        <f>IFERROR(VLOOKUP(B123,'Nora Sciplino'!A$11:P$99,16,0),0)</f>
        <v>0</v>
      </c>
      <c r="G123" s="134">
        <f>IFERROR(VLOOKUP(B123,Castellotti!A$11:P$99,16,0),0)</f>
        <v>0</v>
      </c>
      <c r="H123" s="134">
        <f>IFERROR(VLOOKUP(B123,'Castelli Pavesi'!A$12:P$100,16,0),0)</f>
        <v>0</v>
      </c>
      <c r="I123" s="134">
        <f>IFERROR(VLOOKUP(B123,Solidarietà!A$12:P$100,16,0),0)</f>
        <v>0</v>
      </c>
      <c r="J123" s="133">
        <f>IFERROR(VLOOKUP(B123,Maserati!A$13:P$47,16,0),0)</f>
        <v>0</v>
      </c>
      <c r="K123" s="134">
        <v>0</v>
      </c>
      <c r="L123" s="133">
        <f>IFERROR(VLOOKUP(B123,'200 Miglia CR'!A:P,16,0),0)</f>
        <v>0</v>
      </c>
      <c r="M123" s="133">
        <f>IFERROR(VLOOKUP(B123,Ambrosiano!A:Q,16,0),0)</f>
        <v>0</v>
      </c>
      <c r="N123" s="133">
        <f>IFERROR(VLOOKUP(B123,#REF!,16,0),0)</f>
        <v>0</v>
      </c>
      <c r="O123" s="137"/>
      <c r="P123" s="135">
        <f t="shared" si="15"/>
        <v>0</v>
      </c>
      <c r="R123" s="138">
        <f t="shared" si="16"/>
        <v>0</v>
      </c>
      <c r="S123" s="136" t="e">
        <f>VLOOKUP(R123,Regolamento!J$6:L$14,3,0)</f>
        <v>#N/A</v>
      </c>
      <c r="U123" s="140">
        <f t="shared" si="17"/>
        <v>0</v>
      </c>
      <c r="W123" s="62"/>
      <c r="X123" s="78"/>
    </row>
    <row r="124" spans="1:24" s="8" customFormat="1" hidden="1" x14ac:dyDescent="0.25">
      <c r="A124">
        <v>119</v>
      </c>
      <c r="B124" s="8" t="s">
        <v>132</v>
      </c>
      <c r="C124" s="12" t="str">
        <f>IFERROR(VLOOKUP(B124,concorrenti!A:C,3,0)," ")</f>
        <v>C</v>
      </c>
      <c r="D124" s="12">
        <f>VLOOKUP(B124,concorrenti!A:E,5,0)</f>
        <v>0</v>
      </c>
      <c r="E124" s="59" t="str">
        <f>VLOOKUP(B124,concorrenti!A$3:G$312,2,0)</f>
        <v>CASTELLOTTI</v>
      </c>
      <c r="F124" s="133">
        <f>IFERROR(VLOOKUP(B124,'Nora Sciplino'!A$11:P$99,16,0),0)</f>
        <v>0</v>
      </c>
      <c r="G124" s="134">
        <f>IFERROR(VLOOKUP(B124,Castellotti!A$11:P$99,16,0),0)</f>
        <v>0</v>
      </c>
      <c r="H124" s="134">
        <f>IFERROR(VLOOKUP(B124,'Castelli Pavesi'!A$12:P$100,16,0),0)</f>
        <v>0</v>
      </c>
      <c r="I124" s="134">
        <f>IFERROR(VLOOKUP(B124,Solidarietà!A$12:P$100,16,0),0)</f>
        <v>0</v>
      </c>
      <c r="J124" s="133">
        <f>IFERROR(VLOOKUP(B124,Maserati!A$13:P$47,16,0),0)</f>
        <v>0</v>
      </c>
      <c r="K124" s="134">
        <v>0</v>
      </c>
      <c r="L124" s="133">
        <f>IFERROR(VLOOKUP(B124,'200 Miglia CR'!A:P,16,0),0)</f>
        <v>0</v>
      </c>
      <c r="M124" s="133">
        <f>IFERROR(VLOOKUP(B124,Ambrosiano!A:Q,16,0),0)</f>
        <v>0</v>
      </c>
      <c r="N124" s="133">
        <f>IFERROR(VLOOKUP(B124,#REF!,16,0),0)</f>
        <v>0</v>
      </c>
      <c r="O124" s="137"/>
      <c r="P124" s="135">
        <f t="shared" si="15"/>
        <v>0</v>
      </c>
      <c r="R124" s="138">
        <f t="shared" si="16"/>
        <v>0</v>
      </c>
      <c r="S124" s="136" t="e">
        <f>VLOOKUP(R124,Regolamento!J$6:L$14,3,0)</f>
        <v>#N/A</v>
      </c>
      <c r="U124" s="140">
        <f t="shared" si="17"/>
        <v>0</v>
      </c>
      <c r="W124" s="62"/>
      <c r="X124" s="78"/>
    </row>
    <row r="125" spans="1:24" s="8" customFormat="1" hidden="1" x14ac:dyDescent="0.25">
      <c r="A125">
        <v>120</v>
      </c>
      <c r="B125" s="71" t="s">
        <v>388</v>
      </c>
      <c r="C125" s="12" t="str">
        <f>IFERROR(VLOOKUP(B125,concorrenti!A:C,3,0)," ")</f>
        <v>C</v>
      </c>
      <c r="D125" s="12">
        <f>VLOOKUP(B125,concorrenti!A:E,5,0)</f>
        <v>0</v>
      </c>
      <c r="E125" s="59" t="str">
        <f>VLOOKUP(B125,concorrenti!A$3:G$312,2,0)</f>
        <v>VCC CARDUCCI</v>
      </c>
      <c r="F125" s="133">
        <f>IFERROR(VLOOKUP(B125,'Nora Sciplino'!A$11:P$99,16,0),0)</f>
        <v>0</v>
      </c>
      <c r="G125" s="134">
        <f>IFERROR(VLOOKUP(B125,Castellotti!A$11:P$99,16,0),0)</f>
        <v>0</v>
      </c>
      <c r="H125" s="134">
        <f>IFERROR(VLOOKUP(B125,'Castelli Pavesi'!A$12:P$100,16,0),0)</f>
        <v>0</v>
      </c>
      <c r="I125" s="134">
        <f>IFERROR(VLOOKUP(B125,Solidarietà!A$12:P$100,16,0),0)</f>
        <v>0</v>
      </c>
      <c r="J125" s="133">
        <f>IFERROR(VLOOKUP(B125,Maserati!A$13:P$47,16,0),0)</f>
        <v>0</v>
      </c>
      <c r="K125" s="134">
        <v>0</v>
      </c>
      <c r="L125" s="133">
        <f>IFERROR(VLOOKUP(B125,'200 Miglia CR'!A:P,16,0),0)</f>
        <v>0</v>
      </c>
      <c r="M125" s="133">
        <f>IFERROR(VLOOKUP(B125,Ambrosiano!A:Q,16,0),0)</f>
        <v>0</v>
      </c>
      <c r="N125" s="133">
        <f>IFERROR(VLOOKUP(B125,#REF!,16,0),0)</f>
        <v>0</v>
      </c>
      <c r="O125" s="137"/>
      <c r="P125" s="135">
        <f t="shared" si="15"/>
        <v>0</v>
      </c>
      <c r="R125" s="138">
        <f t="shared" si="16"/>
        <v>0</v>
      </c>
      <c r="S125" s="136" t="e">
        <f>VLOOKUP(R125,Regolamento!J$6:L$14,3,0)</f>
        <v>#N/A</v>
      </c>
      <c r="U125" s="140">
        <f t="shared" si="17"/>
        <v>0</v>
      </c>
    </row>
    <row r="126" spans="1:24" s="8" customFormat="1" hidden="1" x14ac:dyDescent="0.25">
      <c r="A126">
        <v>121</v>
      </c>
      <c r="B126" s="8" t="s">
        <v>149</v>
      </c>
      <c r="C126" s="12" t="str">
        <f>IFERROR(VLOOKUP(B126,concorrenti!A:C,3,0)," ")</f>
        <v>C</v>
      </c>
      <c r="D126" s="12">
        <f>VLOOKUP(B126,concorrenti!A:E,5,0)</f>
        <v>0</v>
      </c>
      <c r="E126" s="59" t="str">
        <f>VLOOKUP(B126,concorrenti!A$3:G$312,2,0)</f>
        <v>CLASSIC CLUB ITALIA</v>
      </c>
      <c r="F126" s="133">
        <f>IFERROR(VLOOKUP(B126,'Nora Sciplino'!A$11:P$99,16,0),0)</f>
        <v>0</v>
      </c>
      <c r="G126" s="134">
        <f>IFERROR(VLOOKUP(B126,Castellotti!A$11:P$99,16,0),0)</f>
        <v>0</v>
      </c>
      <c r="H126" s="134">
        <f>IFERROR(VLOOKUP(B126,'Castelli Pavesi'!A$12:P$100,16,0),0)</f>
        <v>0</v>
      </c>
      <c r="I126" s="134">
        <f>IFERROR(VLOOKUP(B126,Solidarietà!A$12:P$100,16,0),0)</f>
        <v>0</v>
      </c>
      <c r="J126" s="133">
        <f>IFERROR(VLOOKUP(B126,Maserati!A$13:P$47,16,0),0)</f>
        <v>0</v>
      </c>
      <c r="K126" s="134">
        <v>0</v>
      </c>
      <c r="L126" s="133">
        <f>IFERROR(VLOOKUP(B126,'200 Miglia CR'!A:P,16,0),0)</f>
        <v>0</v>
      </c>
      <c r="M126" s="133">
        <f>IFERROR(VLOOKUP(B126,Ambrosiano!A:Q,16,0),0)</f>
        <v>0</v>
      </c>
      <c r="N126" s="133">
        <f>IFERROR(VLOOKUP(B126,#REF!,16,0),0)</f>
        <v>0</v>
      </c>
      <c r="O126" s="137"/>
      <c r="P126" s="135">
        <f t="shared" si="15"/>
        <v>0</v>
      </c>
      <c r="R126" s="138">
        <f t="shared" si="16"/>
        <v>0</v>
      </c>
      <c r="S126" s="136" t="e">
        <f>VLOOKUP(R126,Regolamento!J$6:L$14,3,0)</f>
        <v>#N/A</v>
      </c>
      <c r="U126" s="140">
        <f t="shared" si="17"/>
        <v>0</v>
      </c>
    </row>
    <row r="127" spans="1:24" s="8" customFormat="1" hidden="1" x14ac:dyDescent="0.25">
      <c r="A127">
        <v>122</v>
      </c>
      <c r="B127" s="8" t="s">
        <v>141</v>
      </c>
      <c r="C127" s="12" t="str">
        <f>IFERROR(VLOOKUP(B127,concorrenti!A:C,3,0)," ")</f>
        <v>C</v>
      </c>
      <c r="D127" s="12">
        <f>VLOOKUP(B127,concorrenti!A:E,5,0)</f>
        <v>0</v>
      </c>
      <c r="E127" s="59" t="str">
        <f>VLOOKUP(B127,concorrenti!A$3:G$312,2,0)</f>
        <v>CASTELLOTTI</v>
      </c>
      <c r="F127" s="133">
        <f>IFERROR(VLOOKUP(B127,'Nora Sciplino'!A$11:P$99,16,0),0)</f>
        <v>0</v>
      </c>
      <c r="G127" s="134">
        <f>IFERROR(VLOOKUP(B127,Castellotti!A$11:P$99,16,0),0)</f>
        <v>0</v>
      </c>
      <c r="H127" s="134">
        <f>IFERROR(VLOOKUP(B127,'Castelli Pavesi'!A$12:P$100,16,0),0)</f>
        <v>0</v>
      </c>
      <c r="I127" s="134">
        <f>IFERROR(VLOOKUP(B127,Solidarietà!A$12:P$100,16,0),0)</f>
        <v>0</v>
      </c>
      <c r="J127" s="133">
        <f>IFERROR(VLOOKUP(B127,Maserati!A$13:P$47,16,0),0)</f>
        <v>0</v>
      </c>
      <c r="K127" s="134">
        <v>0</v>
      </c>
      <c r="L127" s="133">
        <f>IFERROR(VLOOKUP(B127,'200 Miglia CR'!A:P,16,0),0)</f>
        <v>0</v>
      </c>
      <c r="M127" s="133">
        <f>IFERROR(VLOOKUP(B127,Ambrosiano!A:Q,16,0),0)</f>
        <v>0</v>
      </c>
      <c r="N127" s="133">
        <f>IFERROR(VLOOKUP(B127,#REF!,16,0),0)</f>
        <v>0</v>
      </c>
      <c r="P127" s="135">
        <f t="shared" si="15"/>
        <v>0</v>
      </c>
      <c r="R127" s="138">
        <f t="shared" si="16"/>
        <v>0</v>
      </c>
      <c r="S127" s="136" t="e">
        <f>VLOOKUP(R127,Regolamento!J$6:L$14,3,0)</f>
        <v>#N/A</v>
      </c>
      <c r="U127" s="140">
        <f t="shared" si="17"/>
        <v>0</v>
      </c>
    </row>
    <row r="128" spans="1:24" s="8" customFormat="1" hidden="1" x14ac:dyDescent="0.25">
      <c r="A128">
        <v>123</v>
      </c>
      <c r="B128" s="8" t="s">
        <v>294</v>
      </c>
      <c r="C128" s="12" t="str">
        <f>IFERROR(VLOOKUP(B128,concorrenti!A:C,3,0)," ")</f>
        <v>B</v>
      </c>
      <c r="D128" s="12">
        <f>VLOOKUP(B128,concorrenti!A:E,5,0)</f>
        <v>0</v>
      </c>
      <c r="E128" s="59" t="str">
        <f>VLOOKUP(B128,concorrenti!A$3:G$312,2,0)</f>
        <v xml:space="preserve"> CAVEM</v>
      </c>
      <c r="F128" s="133">
        <f>IFERROR(VLOOKUP(B128,'Nora Sciplino'!A$11:P$99,16,0),0)</f>
        <v>0</v>
      </c>
      <c r="G128" s="134">
        <f>IFERROR(VLOOKUP(B128,Castellotti!A$11:P$99,16,0),0)</f>
        <v>0</v>
      </c>
      <c r="H128" s="134">
        <f>IFERROR(VLOOKUP(B128,'Castelli Pavesi'!A$12:P$100,16,0),0)</f>
        <v>0</v>
      </c>
      <c r="I128" s="134">
        <f>IFERROR(VLOOKUP(B128,Solidarietà!A$12:P$100,16,0),0)</f>
        <v>0</v>
      </c>
      <c r="J128" s="133">
        <f>IFERROR(VLOOKUP(B128,Maserati!A$13:P$47,16,0),0)</f>
        <v>0</v>
      </c>
      <c r="K128" s="134">
        <v>0</v>
      </c>
      <c r="L128" s="133">
        <f>IFERROR(VLOOKUP(B128,'200 Miglia CR'!A:P,16,0),0)</f>
        <v>0</v>
      </c>
      <c r="M128" s="133">
        <f>IFERROR(VLOOKUP(B128,Ambrosiano!A:Q,16,0),0)</f>
        <v>0</v>
      </c>
      <c r="N128" s="133">
        <f>IFERROR(VLOOKUP(B128,#REF!,16,0),0)</f>
        <v>0</v>
      </c>
      <c r="O128" s="137"/>
      <c r="P128" s="135">
        <f t="shared" si="15"/>
        <v>0</v>
      </c>
      <c r="R128" s="138">
        <f t="shared" si="16"/>
        <v>0</v>
      </c>
      <c r="S128" s="136" t="e">
        <f>VLOOKUP(R128,Regolamento!J$6:L$14,3,0)</f>
        <v>#N/A</v>
      </c>
      <c r="U128" s="140">
        <f t="shared" si="17"/>
        <v>0</v>
      </c>
    </row>
    <row r="129" spans="1:24" s="8" customFormat="1" hidden="1" x14ac:dyDescent="0.25">
      <c r="A129">
        <v>124</v>
      </c>
      <c r="B129" t="s">
        <v>419</v>
      </c>
      <c r="C129" s="12" t="str">
        <f>IFERROR(VLOOKUP(B129,concorrenti!A:C,3,0)," ")</f>
        <v>C</v>
      </c>
      <c r="D129" s="12">
        <f>VLOOKUP(B129,concorrenti!A:E,5,0)</f>
        <v>0</v>
      </c>
      <c r="E129" s="59" t="str">
        <f>VLOOKUP(B129,concorrenti!A$3:G$312,2,0)</f>
        <v>MAMS</v>
      </c>
      <c r="F129" s="133">
        <f>IFERROR(VLOOKUP(B129,'Nora Sciplino'!A$11:P$99,16,0),0)</f>
        <v>0</v>
      </c>
      <c r="G129" s="134">
        <f>IFERROR(VLOOKUP(B129,Castellotti!A$11:P$99,16,0),0)</f>
        <v>0</v>
      </c>
      <c r="H129" s="134">
        <f>IFERROR(VLOOKUP(B129,'Castelli Pavesi'!A$12:P$100,16,0),0)</f>
        <v>0</v>
      </c>
      <c r="I129" s="134">
        <f>IFERROR(VLOOKUP(B129,Solidarietà!A$12:P$100,16,0),0)</f>
        <v>0</v>
      </c>
      <c r="J129" s="133">
        <f>IFERROR(VLOOKUP(B129,Maserati!A$13:P$47,16,0),0)</f>
        <v>0</v>
      </c>
      <c r="K129" s="134">
        <v>0</v>
      </c>
      <c r="L129" s="133">
        <f>IFERROR(VLOOKUP(B129,'200 Miglia CR'!A:P,16,0),0)</f>
        <v>0</v>
      </c>
      <c r="M129" s="133">
        <f>IFERROR(VLOOKUP(B129,Ambrosiano!A:Q,16,0),0)</f>
        <v>0</v>
      </c>
      <c r="N129" s="133">
        <f>IFERROR(VLOOKUP(B129,#REF!,16,0),0)</f>
        <v>0</v>
      </c>
      <c r="O129" s="137"/>
      <c r="P129" s="135">
        <f t="shared" si="15"/>
        <v>0</v>
      </c>
      <c r="R129" s="138">
        <f t="shared" si="16"/>
        <v>0</v>
      </c>
      <c r="S129" s="136" t="e">
        <f>VLOOKUP(R129,Regolamento!J$6:L$14,3,0)</f>
        <v>#N/A</v>
      </c>
      <c r="U129" s="140">
        <f t="shared" si="17"/>
        <v>0</v>
      </c>
      <c r="W129" s="62"/>
      <c r="X129" s="78"/>
    </row>
    <row r="130" spans="1:24" s="8" customFormat="1" hidden="1" x14ac:dyDescent="0.25">
      <c r="A130">
        <v>125</v>
      </c>
      <c r="B130" s="63" t="s">
        <v>422</v>
      </c>
      <c r="C130" s="12" t="str">
        <f>IFERROR(VLOOKUP(B130,concorrenti!A:C,3,0)," ")</f>
        <v>C</v>
      </c>
      <c r="D130" s="12">
        <f>VLOOKUP(B130,concorrenti!A:E,5,0)</f>
        <v>0</v>
      </c>
      <c r="E130" s="59" t="str">
        <f>VLOOKUP(B130,concorrenti!A$3:G$312,2,0)</f>
        <v>AMAMS</v>
      </c>
      <c r="F130" s="133">
        <f>IFERROR(VLOOKUP(B130,'Nora Sciplino'!A$11:P$99,16,0),0)</f>
        <v>0</v>
      </c>
      <c r="G130" s="134">
        <f>IFERROR(VLOOKUP(B130,Castellotti!A$11:P$99,16,0),0)</f>
        <v>0</v>
      </c>
      <c r="H130" s="134">
        <f>IFERROR(VLOOKUP(B130,'Castelli Pavesi'!A$12:P$100,16,0),0)</f>
        <v>0</v>
      </c>
      <c r="I130" s="134">
        <f>IFERROR(VLOOKUP(B130,Solidarietà!A$12:P$100,16,0),0)</f>
        <v>0</v>
      </c>
      <c r="J130" s="133">
        <f>IFERROR(VLOOKUP(B130,Maserati!A$13:P$47,16,0),0)</f>
        <v>0</v>
      </c>
      <c r="K130" s="134">
        <v>0</v>
      </c>
      <c r="L130" s="133">
        <f>IFERROR(VLOOKUP(B130,'200 Miglia CR'!A:P,16,0),0)</f>
        <v>0</v>
      </c>
      <c r="M130" s="133">
        <f>IFERROR(VLOOKUP(B130,Ambrosiano!A:Q,16,0),0)</f>
        <v>0</v>
      </c>
      <c r="N130" s="133">
        <f>IFERROR(VLOOKUP(B130,#REF!,16,0),0)</f>
        <v>0</v>
      </c>
      <c r="O130" s="137"/>
      <c r="P130" s="135">
        <f t="shared" si="15"/>
        <v>0</v>
      </c>
      <c r="R130" s="45">
        <f t="shared" si="16"/>
        <v>0</v>
      </c>
      <c r="S130" s="136" t="e">
        <f>VLOOKUP(R130,Regolamento!J$6:L$14,3,0)</f>
        <v>#N/A</v>
      </c>
      <c r="U130" s="140">
        <f t="shared" si="17"/>
        <v>0</v>
      </c>
    </row>
    <row r="131" spans="1:24" s="8" customFormat="1" hidden="1" x14ac:dyDescent="0.25">
      <c r="A131">
        <v>126</v>
      </c>
      <c r="B131" s="8" t="s">
        <v>338</v>
      </c>
      <c r="C131" s="12" t="str">
        <f>IFERROR(VLOOKUP(B131,concorrenti!A:C,3,0)," ")</f>
        <v>C</v>
      </c>
      <c r="D131" s="12">
        <f>VLOOKUP(B131,concorrenti!A:E,5,0)</f>
        <v>0</v>
      </c>
      <c r="E131" s="59" t="str">
        <f>VLOOKUP(B131,concorrenti!A$3:G$312,2,0)</f>
        <v>CASTELLOTTI</v>
      </c>
      <c r="F131" s="133">
        <f>IFERROR(VLOOKUP(B131,'Nora Sciplino'!A$11:P$99,16,0),0)</f>
        <v>0</v>
      </c>
      <c r="G131" s="134">
        <f>IFERROR(VLOOKUP(B131,Castellotti!A$11:P$99,16,0),0)</f>
        <v>0</v>
      </c>
      <c r="H131" s="134">
        <f>IFERROR(VLOOKUP(B131,'Castelli Pavesi'!A$12:P$100,16,0),0)</f>
        <v>0</v>
      </c>
      <c r="I131" s="134">
        <f>IFERROR(VLOOKUP(B131,Solidarietà!A$12:P$100,16,0),0)</f>
        <v>0</v>
      </c>
      <c r="J131" s="133">
        <f>IFERROR(VLOOKUP(B131,Maserati!A$13:P$47,16,0),0)</f>
        <v>0</v>
      </c>
      <c r="K131" s="134">
        <v>0</v>
      </c>
      <c r="L131" s="133">
        <f>IFERROR(VLOOKUP(B131,'200 Miglia CR'!A:P,16,0),0)</f>
        <v>0</v>
      </c>
      <c r="M131" s="133">
        <f>IFERROR(VLOOKUP(B131,Ambrosiano!A:Q,16,0),0)</f>
        <v>0</v>
      </c>
      <c r="N131" s="133">
        <f>IFERROR(VLOOKUP(B131,#REF!,16,0),0)</f>
        <v>0</v>
      </c>
      <c r="O131" s="137"/>
      <c r="P131" s="135">
        <f t="shared" si="15"/>
        <v>0</v>
      </c>
      <c r="R131" s="138">
        <f t="shared" si="16"/>
        <v>0</v>
      </c>
      <c r="S131" s="136" t="e">
        <f>VLOOKUP(R131,Regolamento!J$6:L$14,3,0)</f>
        <v>#N/A</v>
      </c>
      <c r="U131" s="140">
        <f t="shared" si="17"/>
        <v>0</v>
      </c>
      <c r="W131" s="62"/>
      <c r="X131" s="78"/>
    </row>
    <row r="132" spans="1:24" s="8" customFormat="1" hidden="1" x14ac:dyDescent="0.25">
      <c r="A132">
        <v>127</v>
      </c>
      <c r="B132" s="8" t="s">
        <v>292</v>
      </c>
      <c r="C132" s="12" t="str">
        <f>IFERROR(VLOOKUP(B132,concorrenti!A:C,3,0)," ")</f>
        <v>C</v>
      </c>
      <c r="D132" s="12">
        <f>VLOOKUP(B132,concorrenti!A:E,5,0)</f>
        <v>0</v>
      </c>
      <c r="E132" s="59" t="str">
        <f>VLOOKUP(B132,concorrenti!A$3:G$312,2,0)</f>
        <v>CASTELLOTTI</v>
      </c>
      <c r="F132" s="133">
        <f>IFERROR(VLOOKUP(B132,'Nora Sciplino'!A$11:P$99,16,0),0)</f>
        <v>0</v>
      </c>
      <c r="G132" s="134">
        <f>IFERROR(VLOOKUP(B132,Castellotti!A$11:P$99,16,0),0)</f>
        <v>0</v>
      </c>
      <c r="H132" s="134">
        <f>IFERROR(VLOOKUP(B132,'Castelli Pavesi'!A$12:P$100,16,0),0)</f>
        <v>0</v>
      </c>
      <c r="I132" s="134">
        <f>IFERROR(VLOOKUP(B132,Solidarietà!A$12:P$100,16,0),0)</f>
        <v>0</v>
      </c>
      <c r="J132" s="133">
        <f>IFERROR(VLOOKUP(B132,Maserati!A$13:P$47,16,0),0)</f>
        <v>0</v>
      </c>
      <c r="K132" s="134">
        <v>0</v>
      </c>
      <c r="L132" s="133">
        <f>IFERROR(VLOOKUP(B132,'200 Miglia CR'!A:P,16,0),0)</f>
        <v>0</v>
      </c>
      <c r="M132" s="133">
        <f>IFERROR(VLOOKUP(B132,Ambrosiano!A:Q,16,0),0)</f>
        <v>0</v>
      </c>
      <c r="N132" s="133">
        <f>IFERROR(VLOOKUP(B132,#REF!,16,0),0)</f>
        <v>0</v>
      </c>
      <c r="O132" s="137"/>
      <c r="P132" s="135">
        <f t="shared" si="15"/>
        <v>0</v>
      </c>
      <c r="R132" s="138">
        <f t="shared" si="16"/>
        <v>0</v>
      </c>
      <c r="S132" s="136" t="e">
        <f>VLOOKUP(R132,Regolamento!J$6:L$14,3,0)</f>
        <v>#N/A</v>
      </c>
      <c r="U132" s="140">
        <f t="shared" si="17"/>
        <v>0</v>
      </c>
    </row>
    <row r="133" spans="1:24" s="8" customFormat="1" hidden="1" x14ac:dyDescent="0.25">
      <c r="A133">
        <v>128</v>
      </c>
      <c r="B133" s="8" t="s">
        <v>194</v>
      </c>
      <c r="C133" s="12" t="str">
        <f>IFERROR(VLOOKUP(B133,concorrenti!A:C,3,0)," ")</f>
        <v>C</v>
      </c>
      <c r="D133" s="12">
        <f>VLOOKUP(B133,concorrenti!A:E,5,0)</f>
        <v>0</v>
      </c>
      <c r="E133" s="59" t="str">
        <f>VLOOKUP(B133,concorrenti!A$3:G$312,2,0)</f>
        <v>VCC COMO</v>
      </c>
      <c r="F133" s="133">
        <f>IFERROR(VLOOKUP(B133,'Nora Sciplino'!A$11:P$99,16,0),0)</f>
        <v>0</v>
      </c>
      <c r="G133" s="134">
        <f>IFERROR(VLOOKUP(B133,Castellotti!A$11:P$99,16,0),0)</f>
        <v>0</v>
      </c>
      <c r="H133" s="134">
        <f>IFERROR(VLOOKUP(B133,'Castelli Pavesi'!A$12:P$100,16,0),0)</f>
        <v>0</v>
      </c>
      <c r="I133" s="134">
        <f>IFERROR(VLOOKUP(B133,Solidarietà!A$12:P$100,16,0),0)</f>
        <v>0</v>
      </c>
      <c r="J133" s="133">
        <f>IFERROR(VLOOKUP(B133,Maserati!A$13:P$47,16,0),0)</f>
        <v>0</v>
      </c>
      <c r="K133" s="134">
        <v>0</v>
      </c>
      <c r="L133" s="133">
        <f>IFERROR(VLOOKUP(B133,'200 Miglia CR'!A:P,16,0),0)</f>
        <v>0</v>
      </c>
      <c r="M133" s="133">
        <f>IFERROR(VLOOKUP(B133,Ambrosiano!A:Q,16,0),0)</f>
        <v>0</v>
      </c>
      <c r="N133" s="133">
        <f>IFERROR(VLOOKUP(B133,#REF!,16,0),0)</f>
        <v>0</v>
      </c>
      <c r="O133" s="137"/>
      <c r="P133" s="135">
        <f t="shared" si="15"/>
        <v>0</v>
      </c>
      <c r="R133" s="138">
        <f t="shared" si="16"/>
        <v>0</v>
      </c>
      <c r="S133" s="136" t="e">
        <f>VLOOKUP(R133,Regolamento!J$6:L$14,3,0)</f>
        <v>#N/A</v>
      </c>
      <c r="U133" s="140">
        <f t="shared" si="17"/>
        <v>0</v>
      </c>
      <c r="W133" s="62"/>
      <c r="X133" s="78"/>
    </row>
    <row r="134" spans="1:24" s="8" customFormat="1" hidden="1" x14ac:dyDescent="0.25">
      <c r="A134">
        <v>129</v>
      </c>
      <c r="B134" s="8" t="s">
        <v>85</v>
      </c>
      <c r="C134" s="12" t="str">
        <f>IFERROR(VLOOKUP(B134,concorrenti!A:C,3,0)," ")</f>
        <v>C</v>
      </c>
      <c r="D134" s="12">
        <f>VLOOKUP(B134,concorrenti!A:E,5,0)</f>
        <v>0</v>
      </c>
      <c r="E134" s="59" t="str">
        <f>VLOOKUP(B134,concorrenti!A$3:G$312,2,0)</f>
        <v>CASTELLOTTI</v>
      </c>
      <c r="F134" s="133">
        <f>IFERROR(VLOOKUP(B134,'Nora Sciplino'!A$11:P$99,16,0),0)</f>
        <v>0</v>
      </c>
      <c r="G134" s="134">
        <f>IFERROR(VLOOKUP(B134,Castellotti!A$11:P$99,16,0),0)</f>
        <v>0</v>
      </c>
      <c r="H134" s="134">
        <f>IFERROR(VLOOKUP(B134,'Castelli Pavesi'!A$12:P$100,16,0),0)</f>
        <v>0</v>
      </c>
      <c r="I134" s="134">
        <f>IFERROR(VLOOKUP(B134,Solidarietà!A$12:P$100,16,0),0)</f>
        <v>0</v>
      </c>
      <c r="J134" s="133">
        <f>IFERROR(VLOOKUP(B134,Maserati!A$13:P$47,16,0),0)</f>
        <v>0</v>
      </c>
      <c r="K134" s="134">
        <v>0</v>
      </c>
      <c r="L134" s="133">
        <f>IFERROR(VLOOKUP(B134,'200 Miglia CR'!A:P,16,0),0)</f>
        <v>0</v>
      </c>
      <c r="M134" s="133">
        <f>IFERROR(VLOOKUP(B134,Ambrosiano!A:Q,16,0),0)</f>
        <v>0</v>
      </c>
      <c r="N134" s="133">
        <f>IFERROR(VLOOKUP(B134,#REF!,16,0),0)</f>
        <v>0</v>
      </c>
      <c r="O134" s="137"/>
      <c r="P134" s="135">
        <f t="shared" si="15"/>
        <v>0</v>
      </c>
      <c r="R134" s="138">
        <f t="shared" ref="R134:R166" si="18">COUNTIF(F134:N134,"&lt;&gt;0")</f>
        <v>0</v>
      </c>
      <c r="S134" s="136" t="e">
        <f>VLOOKUP(R134,Regolamento!J$6:L$14,3,0)</f>
        <v>#N/A</v>
      </c>
      <c r="U134" s="140">
        <f t="shared" ref="U134:U166" si="19">IFERROR(+S134*P134,0)</f>
        <v>0</v>
      </c>
      <c r="W134" s="62"/>
      <c r="X134" s="78"/>
    </row>
    <row r="135" spans="1:24" s="8" customFormat="1" hidden="1" x14ac:dyDescent="0.25">
      <c r="A135">
        <v>130</v>
      </c>
      <c r="B135" s="8" t="s">
        <v>304</v>
      </c>
      <c r="C135" s="12" t="str">
        <f>IFERROR(VLOOKUP(B135,concorrenti!A:C,3,0)," ")</f>
        <v>C</v>
      </c>
      <c r="D135" s="12">
        <f>VLOOKUP(B135,concorrenti!A:E,5,0)</f>
        <v>0</v>
      </c>
      <c r="E135" s="59" t="str">
        <f>VLOOKUP(B135,concorrenti!A$3:G$312,2,0)</f>
        <v>CASTELLOTTI</v>
      </c>
      <c r="F135" s="133">
        <f>IFERROR(VLOOKUP(B135,'Nora Sciplino'!A$11:P$99,16,0),0)</f>
        <v>0</v>
      </c>
      <c r="G135" s="134">
        <f>IFERROR(VLOOKUP(B135,Castellotti!A$11:P$99,16,0),0)</f>
        <v>0</v>
      </c>
      <c r="H135" s="134">
        <f>IFERROR(VLOOKUP(B135,'Castelli Pavesi'!A$12:P$100,16,0),0)</f>
        <v>0</v>
      </c>
      <c r="I135" s="134">
        <f>IFERROR(VLOOKUP(B135,Solidarietà!A$12:P$100,16,0),0)</f>
        <v>0</v>
      </c>
      <c r="J135" s="133">
        <f>IFERROR(VLOOKUP(B135,Maserati!A$13:P$47,16,0),0)</f>
        <v>0</v>
      </c>
      <c r="K135" s="134">
        <v>0</v>
      </c>
      <c r="L135" s="133">
        <f>IFERROR(VLOOKUP(B135,'200 Miglia CR'!A:P,16,0),0)</f>
        <v>0</v>
      </c>
      <c r="M135" s="133">
        <f>IFERROR(VLOOKUP(B135,Ambrosiano!A:Q,16,0),0)</f>
        <v>0</v>
      </c>
      <c r="N135" s="133">
        <f>IFERROR(VLOOKUP(B135,#REF!,16,0),0)</f>
        <v>0</v>
      </c>
      <c r="O135" s="137"/>
      <c r="P135" s="135">
        <f t="shared" si="15"/>
        <v>0</v>
      </c>
      <c r="R135" s="138">
        <f t="shared" si="18"/>
        <v>0</v>
      </c>
      <c r="S135" s="136" t="e">
        <f>VLOOKUP(R135,Regolamento!J$6:L$14,3,0)</f>
        <v>#N/A</v>
      </c>
      <c r="U135" s="140">
        <f t="shared" si="19"/>
        <v>0</v>
      </c>
      <c r="W135" s="62"/>
      <c r="X135" s="78"/>
    </row>
    <row r="136" spans="1:24" s="8" customFormat="1" hidden="1" x14ac:dyDescent="0.25">
      <c r="A136">
        <v>131</v>
      </c>
      <c r="B136" s="8" t="s">
        <v>270</v>
      </c>
      <c r="C136" s="12" t="str">
        <f>IFERROR(VLOOKUP(B136,concorrenti!A:C,3,0)," ")</f>
        <v>B</v>
      </c>
      <c r="D136" s="12">
        <f>VLOOKUP(B136,concorrenti!A:E,5,0)</f>
        <v>0</v>
      </c>
      <c r="E136" s="59" t="str">
        <f>VLOOKUP(B136,concorrenti!A$3:G$312,2,0)</f>
        <v>OROBICO</v>
      </c>
      <c r="F136" s="133">
        <f>IFERROR(VLOOKUP(B136,'Nora Sciplino'!A$11:P$99,16,0),0)</f>
        <v>0</v>
      </c>
      <c r="G136" s="134">
        <f>IFERROR(VLOOKUP(B136,Castellotti!A$11:P$99,16,0),0)</f>
        <v>0</v>
      </c>
      <c r="H136" s="134">
        <f>IFERROR(VLOOKUP(B136,'Castelli Pavesi'!A$12:P$100,16,0),0)</f>
        <v>0</v>
      </c>
      <c r="I136" s="134">
        <f>IFERROR(VLOOKUP(B136,Solidarietà!A$12:P$100,16,0),0)</f>
        <v>0</v>
      </c>
      <c r="J136" s="133">
        <f>IFERROR(VLOOKUP(B136,Maserati!A$13:P$47,16,0),0)</f>
        <v>0</v>
      </c>
      <c r="K136" s="134">
        <v>0</v>
      </c>
      <c r="L136" s="133">
        <f>IFERROR(VLOOKUP(B136,'200 Miglia CR'!A:P,16,0),0)</f>
        <v>0</v>
      </c>
      <c r="M136" s="133">
        <f>IFERROR(VLOOKUP(B136,Ambrosiano!A:Q,16,0),0)</f>
        <v>0</v>
      </c>
      <c r="N136" s="133">
        <f>IFERROR(VLOOKUP(B136,#REF!,16,0),0)</f>
        <v>0</v>
      </c>
      <c r="O136" s="79"/>
      <c r="P136" s="135">
        <f t="shared" si="15"/>
        <v>0</v>
      </c>
      <c r="Q136"/>
      <c r="R136" s="45">
        <f t="shared" si="18"/>
        <v>0</v>
      </c>
      <c r="S136" s="136" t="e">
        <f>VLOOKUP(R136,Regolamento!J$6:L$14,3,0)</f>
        <v>#N/A</v>
      </c>
      <c r="T136"/>
      <c r="U136" s="135">
        <f t="shared" si="19"/>
        <v>0</v>
      </c>
      <c r="W136" s="62"/>
      <c r="X136" s="78"/>
    </row>
    <row r="137" spans="1:24" s="8" customFormat="1" hidden="1" x14ac:dyDescent="0.25">
      <c r="A137">
        <v>132</v>
      </c>
      <c r="B137" s="8" t="s">
        <v>70</v>
      </c>
      <c r="C137" s="12" t="str">
        <f>IFERROR(VLOOKUP(B137,concorrenti!A:C,3,0)," ")</f>
        <v>A</v>
      </c>
      <c r="D137" s="12">
        <f>VLOOKUP(B137,concorrenti!A:E,5,0)</f>
        <v>0</v>
      </c>
      <c r="E137" s="59" t="str">
        <f>VLOOKUP(B137,concorrenti!A$3:G$312,2,0)</f>
        <v>VAMS</v>
      </c>
      <c r="F137" s="133">
        <f>IFERROR(VLOOKUP(B137,'Nora Sciplino'!A$11:P$99,16,0),0)</f>
        <v>0</v>
      </c>
      <c r="G137" s="134">
        <f>IFERROR(VLOOKUP(B137,Castellotti!A$11:P$99,16,0),0)</f>
        <v>0</v>
      </c>
      <c r="H137" s="134">
        <f>IFERROR(VLOOKUP(B137,'Castelli Pavesi'!A$12:P$100,16,0),0)</f>
        <v>0</v>
      </c>
      <c r="I137" s="134">
        <f>IFERROR(VLOOKUP(B137,Solidarietà!A$12:P$100,16,0),0)</f>
        <v>0</v>
      </c>
      <c r="J137" s="133">
        <f>IFERROR(VLOOKUP(B137,Maserati!A$13:P$47,16,0),0)</f>
        <v>0</v>
      </c>
      <c r="K137" s="134">
        <v>0</v>
      </c>
      <c r="L137" s="133">
        <f>IFERROR(VLOOKUP(B137,'200 Miglia CR'!A:P,16,0),0)</f>
        <v>0</v>
      </c>
      <c r="M137" s="133">
        <f>IFERROR(VLOOKUP(B137,Ambrosiano!A:Q,16,0),0)</f>
        <v>0</v>
      </c>
      <c r="N137" s="133">
        <f>IFERROR(VLOOKUP(B137,#REF!,16,0),0)</f>
        <v>0</v>
      </c>
      <c r="O137" s="137"/>
      <c r="P137" s="135">
        <f t="shared" si="15"/>
        <v>0</v>
      </c>
      <c r="R137" s="138">
        <f t="shared" si="18"/>
        <v>0</v>
      </c>
      <c r="S137" s="136" t="e">
        <f>VLOOKUP(R137,Regolamento!J$6:L$14,3,0)</f>
        <v>#N/A</v>
      </c>
      <c r="U137" s="140">
        <f t="shared" si="19"/>
        <v>0</v>
      </c>
    </row>
    <row r="138" spans="1:24" s="8" customFormat="1" hidden="1" x14ac:dyDescent="0.25">
      <c r="A138">
        <v>133</v>
      </c>
      <c r="B138" t="s">
        <v>418</v>
      </c>
      <c r="C138" s="12" t="str">
        <f>IFERROR(VLOOKUP(B138,concorrenti!A:C,3,0)," ")</f>
        <v>C</v>
      </c>
      <c r="D138" s="12">
        <f>VLOOKUP(B138,concorrenti!A:E,5,0)</f>
        <v>0</v>
      </c>
      <c r="E138" s="59" t="str">
        <f>VLOOKUP(B138,concorrenti!A$3:G$312,2,0)</f>
        <v>CAVEM</v>
      </c>
      <c r="F138" s="133">
        <f>IFERROR(VLOOKUP(B138,'Nora Sciplino'!A$11:P$99,16,0),0)</f>
        <v>0</v>
      </c>
      <c r="G138" s="134">
        <f>IFERROR(VLOOKUP(B138,Castellotti!A$11:P$99,16,0),0)</f>
        <v>0</v>
      </c>
      <c r="H138" s="134">
        <f>IFERROR(VLOOKUP(B138,'Castelli Pavesi'!A$12:P$100,16,0),0)</f>
        <v>0</v>
      </c>
      <c r="I138" s="134">
        <f>IFERROR(VLOOKUP(B138,Solidarietà!A$12:P$100,16,0),0)</f>
        <v>0</v>
      </c>
      <c r="J138" s="133">
        <f>IFERROR(VLOOKUP(B138,Maserati!A$13:P$47,16,0),0)</f>
        <v>0</v>
      </c>
      <c r="K138" s="134">
        <v>0</v>
      </c>
      <c r="L138" s="133">
        <f>IFERROR(VLOOKUP(B138,'200 Miglia CR'!A:P,16,0),0)</f>
        <v>0</v>
      </c>
      <c r="M138" s="133">
        <f>IFERROR(VLOOKUP(B138,Ambrosiano!A:Q,16,0),0)</f>
        <v>0</v>
      </c>
      <c r="N138" s="133">
        <f>IFERROR(VLOOKUP(B138,#REF!,16,0),0)</f>
        <v>0</v>
      </c>
      <c r="O138" s="137"/>
      <c r="P138" s="135">
        <f t="shared" si="15"/>
        <v>0</v>
      </c>
      <c r="R138" s="138">
        <f t="shared" si="18"/>
        <v>0</v>
      </c>
      <c r="S138" s="136" t="e">
        <f>VLOOKUP(R138,Regolamento!J$6:L$14,3,0)</f>
        <v>#N/A</v>
      </c>
      <c r="U138" s="140">
        <f t="shared" si="19"/>
        <v>0</v>
      </c>
    </row>
    <row r="139" spans="1:24" s="8" customFormat="1" hidden="1" x14ac:dyDescent="0.25">
      <c r="A139">
        <v>134</v>
      </c>
      <c r="B139" s="8" t="s">
        <v>306</v>
      </c>
      <c r="C139" s="12" t="str">
        <f>IFERROR(VLOOKUP(B139,concorrenti!A:C,3,0)," ")</f>
        <v>C</v>
      </c>
      <c r="D139" s="12">
        <f>VLOOKUP(B139,concorrenti!A:E,5,0)</f>
        <v>0</v>
      </c>
      <c r="E139" s="59" t="str">
        <f>VLOOKUP(B139,concorrenti!A$3:G$312,2,0)</f>
        <v>CASTELLOTTI</v>
      </c>
      <c r="F139" s="133">
        <f>IFERROR(VLOOKUP(B139,'Nora Sciplino'!A$11:P$99,16,0),0)</f>
        <v>0</v>
      </c>
      <c r="G139" s="134">
        <f>IFERROR(VLOOKUP(B139,Castellotti!A$11:P$99,16,0),0)</f>
        <v>0</v>
      </c>
      <c r="H139" s="134">
        <f>IFERROR(VLOOKUP(B139,'Castelli Pavesi'!A$12:P$100,16,0),0)</f>
        <v>0</v>
      </c>
      <c r="I139" s="134">
        <f>IFERROR(VLOOKUP(B139,Solidarietà!A$12:P$100,16,0),0)</f>
        <v>0</v>
      </c>
      <c r="J139" s="133">
        <f>IFERROR(VLOOKUP(B139,Maserati!A$13:P$47,16,0),0)</f>
        <v>0</v>
      </c>
      <c r="K139" s="134">
        <v>0</v>
      </c>
      <c r="L139" s="133">
        <f>IFERROR(VLOOKUP(B139,'200 Miglia CR'!A:P,16,0),0)</f>
        <v>0</v>
      </c>
      <c r="M139" s="133">
        <f>IFERROR(VLOOKUP(B139,Ambrosiano!A:Q,16,0),0)</f>
        <v>0</v>
      </c>
      <c r="N139" s="133">
        <f>IFERROR(VLOOKUP(B139,#REF!,16,0),0)</f>
        <v>0</v>
      </c>
      <c r="O139" s="137"/>
      <c r="P139" s="135">
        <f t="shared" si="15"/>
        <v>0</v>
      </c>
      <c r="R139" s="138">
        <f t="shared" si="18"/>
        <v>0</v>
      </c>
      <c r="S139" s="136" t="e">
        <f>VLOOKUP(R139,Regolamento!J$6:L$14,3,0)</f>
        <v>#N/A</v>
      </c>
      <c r="U139" s="140">
        <f t="shared" si="19"/>
        <v>0</v>
      </c>
      <c r="W139" s="62"/>
      <c r="X139" s="78"/>
    </row>
    <row r="140" spans="1:24" s="8" customFormat="1" hidden="1" x14ac:dyDescent="0.25">
      <c r="A140">
        <v>135</v>
      </c>
      <c r="B140" s="8" t="s">
        <v>76</v>
      </c>
      <c r="C140" s="12" t="str">
        <f>IFERROR(VLOOKUP(B140,concorrenti!A:C,3,0)," ")</f>
        <v>B</v>
      </c>
      <c r="D140" s="12">
        <f>VLOOKUP(B140,concorrenti!A:E,5,0)</f>
        <v>0</v>
      </c>
      <c r="E140" s="59" t="str">
        <f>VLOOKUP(B140,concorrenti!A$3:G$312,2,0)</f>
        <v>VALTELLINA</v>
      </c>
      <c r="F140" s="133">
        <f>IFERROR(VLOOKUP(B140,'Nora Sciplino'!A$11:P$99,16,0),0)</f>
        <v>0</v>
      </c>
      <c r="G140" s="134">
        <f>IFERROR(VLOOKUP(B140,Castellotti!A$11:P$99,16,0),0)</f>
        <v>0</v>
      </c>
      <c r="H140" s="134">
        <f>IFERROR(VLOOKUP(B140,'Castelli Pavesi'!A$12:P$100,16,0),0)</f>
        <v>0</v>
      </c>
      <c r="I140" s="134">
        <f>IFERROR(VLOOKUP(B140,Solidarietà!A$12:P$100,16,0),0)</f>
        <v>0</v>
      </c>
      <c r="J140" s="133">
        <f>IFERROR(VLOOKUP(B140,Maserati!A$13:P$47,16,0),0)</f>
        <v>0</v>
      </c>
      <c r="K140" s="134">
        <v>0</v>
      </c>
      <c r="L140" s="133">
        <f>IFERROR(VLOOKUP(B140,'200 Miglia CR'!A:P,16,0),0)</f>
        <v>0</v>
      </c>
      <c r="M140" s="133">
        <f>IFERROR(VLOOKUP(B140,Ambrosiano!A:Q,16,0),0)</f>
        <v>0</v>
      </c>
      <c r="N140" s="133">
        <f>IFERROR(VLOOKUP(B140,#REF!,16,0),0)</f>
        <v>0</v>
      </c>
      <c r="O140" s="137"/>
      <c r="P140" s="135">
        <f t="shared" si="15"/>
        <v>0</v>
      </c>
      <c r="R140" s="138">
        <f t="shared" si="18"/>
        <v>0</v>
      </c>
      <c r="S140" s="136" t="e">
        <f>VLOOKUP(R140,Regolamento!J$6:L$14,3,0)</f>
        <v>#N/A</v>
      </c>
      <c r="U140" s="140">
        <f t="shared" si="19"/>
        <v>0</v>
      </c>
      <c r="W140" s="62"/>
      <c r="X140" s="78"/>
    </row>
    <row r="141" spans="1:24" s="8" customFormat="1" hidden="1" x14ac:dyDescent="0.25">
      <c r="A141">
        <v>136</v>
      </c>
      <c r="B141" s="8" t="s">
        <v>259</v>
      </c>
      <c r="C141" s="12" t="str">
        <f>IFERROR(VLOOKUP(B141,concorrenti!A:C,3,0)," ")</f>
        <v>C</v>
      </c>
      <c r="D141" s="12">
        <f>VLOOKUP(B141,concorrenti!A:E,5,0)</f>
        <v>0</v>
      </c>
      <c r="E141" s="59" t="str">
        <f>VLOOKUP(B141,concorrenti!A$3:G$312,2,0)</f>
        <v>VCC COMO</v>
      </c>
      <c r="F141" s="133">
        <f>IFERROR(VLOOKUP(B141,'Nora Sciplino'!A$11:P$99,16,0),0)</f>
        <v>0</v>
      </c>
      <c r="G141" s="134">
        <f>IFERROR(VLOOKUP(B141,Castellotti!A$11:P$99,16,0),0)</f>
        <v>0</v>
      </c>
      <c r="H141" s="134">
        <f>IFERROR(VLOOKUP(B141,'Castelli Pavesi'!A$12:P$100,16,0),0)</f>
        <v>0</v>
      </c>
      <c r="I141" s="134">
        <f>IFERROR(VLOOKUP(B141,Solidarietà!A$12:P$100,16,0),0)</f>
        <v>0</v>
      </c>
      <c r="J141" s="133">
        <f>IFERROR(VLOOKUP(B141,Maserati!A$13:P$47,16,0),0)</f>
        <v>0</v>
      </c>
      <c r="K141" s="134">
        <v>0</v>
      </c>
      <c r="L141" s="133">
        <f>IFERROR(VLOOKUP(B141,'200 Miglia CR'!A:P,16,0),0)</f>
        <v>0</v>
      </c>
      <c r="M141" s="133">
        <f>IFERROR(VLOOKUP(B141,Ambrosiano!A:Q,16,0),0)</f>
        <v>0</v>
      </c>
      <c r="N141" s="133">
        <f>IFERROR(VLOOKUP(B141,#REF!,16,0),0)</f>
        <v>0</v>
      </c>
      <c r="O141" s="137"/>
      <c r="P141" s="135">
        <f t="shared" si="15"/>
        <v>0</v>
      </c>
      <c r="R141" s="138">
        <f t="shared" si="18"/>
        <v>0</v>
      </c>
      <c r="S141" s="136" t="e">
        <f>VLOOKUP(R141,Regolamento!J$6:L$14,3,0)</f>
        <v>#N/A</v>
      </c>
      <c r="U141" s="140">
        <f t="shared" si="19"/>
        <v>0</v>
      </c>
      <c r="W141" s="62"/>
      <c r="X141" s="78"/>
    </row>
    <row r="142" spans="1:24" s="8" customFormat="1" hidden="1" x14ac:dyDescent="0.25">
      <c r="A142">
        <v>137</v>
      </c>
      <c r="B142" s="8" t="s">
        <v>136</v>
      </c>
      <c r="C142" s="12" t="str">
        <f>IFERROR(VLOOKUP(B142,concorrenti!A:C,3,0)," ")</f>
        <v>C</v>
      </c>
      <c r="D142" s="12">
        <f>VLOOKUP(B142,concorrenti!A:E,5,0)</f>
        <v>0</v>
      </c>
      <c r="E142" s="59" t="str">
        <f>VLOOKUP(B142,concorrenti!A$3:G$312,2,0)</f>
        <v>CASTELLOTTI</v>
      </c>
      <c r="F142" s="133">
        <f>IFERROR(VLOOKUP(B142,'Nora Sciplino'!A$11:P$99,16,0),0)</f>
        <v>0</v>
      </c>
      <c r="G142" s="134">
        <f>IFERROR(VLOOKUP(B142,Castellotti!A$11:P$99,16,0),0)</f>
        <v>0</v>
      </c>
      <c r="H142" s="134">
        <f>IFERROR(VLOOKUP(B142,'Castelli Pavesi'!A$12:P$100,16,0),0)</f>
        <v>0</v>
      </c>
      <c r="I142" s="134">
        <f>IFERROR(VLOOKUP(B142,Solidarietà!A$12:P$100,16,0),0)</f>
        <v>0</v>
      </c>
      <c r="J142" s="133">
        <f>IFERROR(VLOOKUP(B142,Maserati!A$13:P$47,16,0),0)</f>
        <v>0</v>
      </c>
      <c r="K142" s="134">
        <v>0</v>
      </c>
      <c r="L142" s="133">
        <f>IFERROR(VLOOKUP(B142,'200 Miglia CR'!A:P,16,0),0)</f>
        <v>0</v>
      </c>
      <c r="M142" s="133">
        <f>IFERROR(VLOOKUP(B142,Ambrosiano!A:Q,16,0),0)</f>
        <v>0</v>
      </c>
      <c r="N142" s="133">
        <f>IFERROR(VLOOKUP(B142,#REF!,16,0),0)</f>
        <v>0</v>
      </c>
      <c r="O142" s="137"/>
      <c r="P142" s="135">
        <f t="shared" si="15"/>
        <v>0</v>
      </c>
      <c r="R142" s="45">
        <f t="shared" si="18"/>
        <v>0</v>
      </c>
      <c r="S142" s="136" t="e">
        <f>VLOOKUP(R142,Regolamento!J$6:L$14,3,0)</f>
        <v>#N/A</v>
      </c>
      <c r="U142" s="140">
        <f t="shared" si="19"/>
        <v>0</v>
      </c>
      <c r="W142" s="62"/>
      <c r="X142" s="78"/>
    </row>
    <row r="143" spans="1:24" s="8" customFormat="1" hidden="1" x14ac:dyDescent="0.25">
      <c r="A143">
        <v>138</v>
      </c>
      <c r="B143" s="8" t="s">
        <v>339</v>
      </c>
      <c r="C143" s="12" t="str">
        <f>IFERROR(VLOOKUP(B143,concorrenti!A:C,3,0)," ")</f>
        <v>C</v>
      </c>
      <c r="D143" s="12">
        <f>VLOOKUP(B143,concorrenti!A:E,5,0)</f>
        <v>0</v>
      </c>
      <c r="E143" s="59" t="str">
        <f>VLOOKUP(B143,concorrenti!A$3:G$312,2,0)</f>
        <v>OROBICO</v>
      </c>
      <c r="F143" s="133">
        <f>IFERROR(VLOOKUP(B143,'Nora Sciplino'!A$11:P$99,16,0),0)</f>
        <v>0</v>
      </c>
      <c r="G143" s="134">
        <f>IFERROR(VLOOKUP(B143,Castellotti!A$11:P$99,16,0),0)</f>
        <v>0</v>
      </c>
      <c r="H143" s="134">
        <f>IFERROR(VLOOKUP(B143,'Castelli Pavesi'!A$12:P$100,16,0),0)</f>
        <v>0</v>
      </c>
      <c r="I143" s="134">
        <f>IFERROR(VLOOKUP(B143,Solidarietà!A$12:P$100,16,0),0)</f>
        <v>0</v>
      </c>
      <c r="J143" s="133">
        <f>IFERROR(VLOOKUP(B143,Maserati!A$13:P$47,16,0),0)</f>
        <v>0</v>
      </c>
      <c r="K143" s="134">
        <v>0</v>
      </c>
      <c r="L143" s="133">
        <f>IFERROR(VLOOKUP(B143,'200 Miglia CR'!A:P,16,0),0)</f>
        <v>0</v>
      </c>
      <c r="M143" s="133">
        <f>IFERROR(VLOOKUP(B143,Ambrosiano!A:Q,16,0),0)</f>
        <v>0</v>
      </c>
      <c r="N143" s="133">
        <f>IFERROR(VLOOKUP(B143,#REF!,16,0),0)</f>
        <v>0</v>
      </c>
      <c r="O143" s="137"/>
      <c r="P143" s="135">
        <f t="shared" si="15"/>
        <v>0</v>
      </c>
      <c r="R143" s="138">
        <f t="shared" si="18"/>
        <v>0</v>
      </c>
      <c r="S143" s="136" t="e">
        <f>VLOOKUP(R143,Regolamento!J$6:L$14,3,0)</f>
        <v>#N/A</v>
      </c>
      <c r="U143" s="140">
        <f t="shared" si="19"/>
        <v>0</v>
      </c>
      <c r="W143" s="62"/>
      <c r="X143" s="78"/>
    </row>
    <row r="144" spans="1:24" s="8" customFormat="1" hidden="1" x14ac:dyDescent="0.25">
      <c r="A144">
        <v>139</v>
      </c>
      <c r="B144" s="8" t="s">
        <v>252</v>
      </c>
      <c r="C144" s="12" t="str">
        <f>IFERROR(VLOOKUP(B144,concorrenti!A:C,3,0)," ")</f>
        <v>C</v>
      </c>
      <c r="D144" s="12">
        <f>VLOOKUP(B144,concorrenti!A:E,5,0)</f>
        <v>0</v>
      </c>
      <c r="E144" s="59" t="str">
        <f>VLOOKUP(B144,concorrenti!A$3:G$312,2,0)</f>
        <v>VCC COMO</v>
      </c>
      <c r="F144" s="133">
        <f>IFERROR(VLOOKUP(B144,'Nora Sciplino'!A$11:P$99,16,0),0)</f>
        <v>0</v>
      </c>
      <c r="G144" s="134">
        <f>IFERROR(VLOOKUP(B144,Castellotti!A$11:P$99,16,0),0)</f>
        <v>0</v>
      </c>
      <c r="H144" s="134">
        <f>IFERROR(VLOOKUP(B144,'Castelli Pavesi'!A$12:P$100,16,0),0)</f>
        <v>0</v>
      </c>
      <c r="I144" s="134">
        <f>IFERROR(VLOOKUP(B144,Solidarietà!A$12:P$100,16,0),0)</f>
        <v>0</v>
      </c>
      <c r="J144" s="133">
        <f>IFERROR(VLOOKUP(B144,Maserati!A$13:P$47,16,0),0)</f>
        <v>0</v>
      </c>
      <c r="K144" s="134">
        <v>0</v>
      </c>
      <c r="L144" s="133">
        <f>IFERROR(VLOOKUP(B144,'200 Miglia CR'!A:P,16,0),0)</f>
        <v>0</v>
      </c>
      <c r="M144" s="133">
        <f>IFERROR(VLOOKUP(B144,Ambrosiano!A:Q,16,0),0)</f>
        <v>0</v>
      </c>
      <c r="N144" s="133">
        <f>IFERROR(VLOOKUP(B144,#REF!,16,0),0)</f>
        <v>0</v>
      </c>
      <c r="O144" s="137"/>
      <c r="P144" s="135">
        <f t="shared" ref="P144:P166" si="20">+F144+H144+I144+G144+N144+L144+M144+J144+K144</f>
        <v>0</v>
      </c>
      <c r="R144" s="138">
        <f t="shared" si="18"/>
        <v>0</v>
      </c>
      <c r="S144" s="136" t="e">
        <f>VLOOKUP(R144,Regolamento!J$6:L$14,3,0)</f>
        <v>#N/A</v>
      </c>
      <c r="U144" s="140">
        <f t="shared" si="19"/>
        <v>0</v>
      </c>
      <c r="W144" s="62"/>
      <c r="X144" s="78"/>
    </row>
    <row r="145" spans="1:32" s="8" customFormat="1" hidden="1" x14ac:dyDescent="0.25">
      <c r="A145">
        <v>140</v>
      </c>
      <c r="B145" s="71" t="s">
        <v>396</v>
      </c>
      <c r="C145" s="12" t="str">
        <f>IFERROR(VLOOKUP(B145,concorrenti!A:C,3,0)," ")</f>
        <v>A</v>
      </c>
      <c r="D145" s="12">
        <f>VLOOKUP(B145,concorrenti!A:E,5,0)</f>
        <v>0</v>
      </c>
      <c r="E145" s="59" t="str">
        <f>VLOOKUP(B145,concorrenti!A$3:G$312,2,0)</f>
        <v>CAVEC</v>
      </c>
      <c r="F145" s="133">
        <f>IFERROR(VLOOKUP(B145,'Nora Sciplino'!A$11:P$99,16,0),0)</f>
        <v>0</v>
      </c>
      <c r="G145" s="134">
        <f>IFERROR(VLOOKUP(B145,Castellotti!A$11:P$99,16,0),0)</f>
        <v>0</v>
      </c>
      <c r="H145" s="134">
        <f>IFERROR(VLOOKUP(B145,'Castelli Pavesi'!A$12:P$100,16,0),0)</f>
        <v>0</v>
      </c>
      <c r="I145" s="134">
        <f>IFERROR(VLOOKUP(B145,Solidarietà!A$12:P$100,16,0),0)</f>
        <v>0</v>
      </c>
      <c r="J145" s="133">
        <f>IFERROR(VLOOKUP(B145,Maserati!A$13:P$47,16,0),0)</f>
        <v>0</v>
      </c>
      <c r="K145" s="134">
        <v>0</v>
      </c>
      <c r="L145" s="133">
        <f>IFERROR(VLOOKUP(B145,'200 Miglia CR'!A:P,16,0),0)</f>
        <v>0</v>
      </c>
      <c r="M145" s="133">
        <f>IFERROR(VLOOKUP(B145,Ambrosiano!A:Q,16,0),0)</f>
        <v>0</v>
      </c>
      <c r="N145" s="133">
        <f>IFERROR(VLOOKUP(B145,#REF!,16,0),0)</f>
        <v>0</v>
      </c>
      <c r="O145" s="137"/>
      <c r="P145" s="135">
        <f t="shared" si="20"/>
        <v>0</v>
      </c>
      <c r="R145" s="138">
        <f t="shared" si="18"/>
        <v>0</v>
      </c>
      <c r="S145" s="136" t="e">
        <f>VLOOKUP(R145,Regolamento!J$6:L$14,3,0)</f>
        <v>#N/A</v>
      </c>
      <c r="U145" s="140">
        <f t="shared" si="19"/>
        <v>0</v>
      </c>
    </row>
    <row r="146" spans="1:32" s="8" customFormat="1" hidden="1" x14ac:dyDescent="0.25">
      <c r="A146">
        <v>141</v>
      </c>
      <c r="B146" s="8" t="s">
        <v>195</v>
      </c>
      <c r="C146" s="12" t="str">
        <f>IFERROR(VLOOKUP(B146,concorrenti!A:C,3,0)," ")</f>
        <v>C</v>
      </c>
      <c r="D146" s="12">
        <f>VLOOKUP(B146,concorrenti!A:E,5,0)</f>
        <v>0</v>
      </c>
      <c r="E146" s="59" t="str">
        <f>VLOOKUP(B146,concorrenti!A$3:G$312,2,0)</f>
        <v>VCC COMO</v>
      </c>
      <c r="F146" s="133">
        <f>IFERROR(VLOOKUP(B146,'Nora Sciplino'!A$11:P$99,16,0),0)</f>
        <v>0</v>
      </c>
      <c r="G146" s="134">
        <f>IFERROR(VLOOKUP(B146,Castellotti!A$11:P$99,16,0),0)</f>
        <v>0</v>
      </c>
      <c r="H146" s="134">
        <f>IFERROR(VLOOKUP(B146,'Castelli Pavesi'!A$12:P$100,16,0),0)</f>
        <v>0</v>
      </c>
      <c r="I146" s="134">
        <f>IFERROR(VLOOKUP(B146,Solidarietà!A$12:P$100,16,0),0)</f>
        <v>0</v>
      </c>
      <c r="J146" s="133">
        <f>IFERROR(VLOOKUP(B146,Maserati!A$13:P$47,16,0),0)</f>
        <v>0</v>
      </c>
      <c r="K146" s="134">
        <v>0</v>
      </c>
      <c r="L146" s="133">
        <f>IFERROR(VLOOKUP(B146,'200 Miglia CR'!A:P,16,0),0)</f>
        <v>0</v>
      </c>
      <c r="M146" s="133">
        <f>IFERROR(VLOOKUP(B146,Ambrosiano!A:Q,16,0),0)</f>
        <v>0</v>
      </c>
      <c r="N146" s="133">
        <f>IFERROR(VLOOKUP(B146,#REF!,16,0),0)</f>
        <v>0</v>
      </c>
      <c r="O146" s="137"/>
      <c r="P146" s="135">
        <f t="shared" si="20"/>
        <v>0</v>
      </c>
      <c r="R146" s="138">
        <f t="shared" si="18"/>
        <v>0</v>
      </c>
      <c r="S146" s="136" t="e">
        <f>VLOOKUP(R146,Regolamento!J$6:L$14,3,0)</f>
        <v>#N/A</v>
      </c>
      <c r="U146" s="140">
        <f t="shared" si="19"/>
        <v>0</v>
      </c>
    </row>
    <row r="147" spans="1:32" s="8" customFormat="1" hidden="1" x14ac:dyDescent="0.25">
      <c r="A147">
        <v>142</v>
      </c>
      <c r="B147" s="71" t="s">
        <v>386</v>
      </c>
      <c r="C147" s="12" t="str">
        <f>IFERROR(VLOOKUP(B147,concorrenti!A:C,3,0)," ")</f>
        <v>C</v>
      </c>
      <c r="D147" s="12">
        <f>VLOOKUP(B147,concorrenti!A:E,5,0)</f>
        <v>0</v>
      </c>
      <c r="E147" s="59" t="str">
        <f>VLOOKUP(B147,concorrenti!A$3:G$312,2,0)</f>
        <v>VALTELLINA</v>
      </c>
      <c r="F147" s="133">
        <f>IFERROR(VLOOKUP(B147,'Nora Sciplino'!A$11:P$99,16,0),0)</f>
        <v>0</v>
      </c>
      <c r="G147" s="134">
        <f>IFERROR(VLOOKUP(B147,Castellotti!A$11:P$99,16,0),0)</f>
        <v>0</v>
      </c>
      <c r="H147" s="134">
        <f>IFERROR(VLOOKUP(B147,'Castelli Pavesi'!A$12:P$100,16,0),0)</f>
        <v>0</v>
      </c>
      <c r="I147" s="134">
        <f>IFERROR(VLOOKUP(B147,Solidarietà!A$12:P$100,16,0),0)</f>
        <v>0</v>
      </c>
      <c r="J147" s="133">
        <f>IFERROR(VLOOKUP(B147,Maserati!A$13:P$47,16,0),0)</f>
        <v>0</v>
      </c>
      <c r="K147" s="134">
        <v>0</v>
      </c>
      <c r="L147" s="133">
        <f>IFERROR(VLOOKUP(B147,'200 Miglia CR'!A:P,16,0),0)</f>
        <v>0</v>
      </c>
      <c r="M147" s="133">
        <f>IFERROR(VLOOKUP(B147,Ambrosiano!A:Q,16,0),0)</f>
        <v>0</v>
      </c>
      <c r="N147" s="133">
        <f>IFERROR(VLOOKUP(B147,#REF!,16,0),0)</f>
        <v>0</v>
      </c>
      <c r="O147" s="137"/>
      <c r="P147" s="135">
        <f t="shared" si="20"/>
        <v>0</v>
      </c>
      <c r="R147" s="138">
        <f t="shared" si="18"/>
        <v>0</v>
      </c>
      <c r="S147" s="136" t="e">
        <f>VLOOKUP(R147,Regolamento!J$6:L$14,3,0)</f>
        <v>#N/A</v>
      </c>
      <c r="U147" s="140">
        <f t="shared" si="19"/>
        <v>0</v>
      </c>
    </row>
    <row r="148" spans="1:32" s="8" customFormat="1" hidden="1" x14ac:dyDescent="0.25">
      <c r="A148">
        <v>143</v>
      </c>
      <c r="B148" s="71" t="s">
        <v>384</v>
      </c>
      <c r="C148" s="12" t="str">
        <f>IFERROR(VLOOKUP(B148,concorrenti!A:C,3,0)," ")</f>
        <v>C</v>
      </c>
      <c r="D148" s="12">
        <f>VLOOKUP(B148,concorrenti!A:E,5,0)</f>
        <v>0</v>
      </c>
      <c r="E148" s="59" t="str">
        <f>VLOOKUP(B148,concorrenti!A$3:G$312,2,0)</f>
        <v>VCC COMO</v>
      </c>
      <c r="F148" s="133">
        <f>IFERROR(VLOOKUP(B148,'Nora Sciplino'!A$11:P$99,16,0),0)</f>
        <v>0</v>
      </c>
      <c r="G148" s="134">
        <f>IFERROR(VLOOKUP(B148,Castellotti!A$11:P$99,16,0),0)</f>
        <v>0</v>
      </c>
      <c r="H148" s="134">
        <f>IFERROR(VLOOKUP(B148,'Castelli Pavesi'!A$12:P$100,16,0),0)</f>
        <v>0</v>
      </c>
      <c r="I148" s="134">
        <f>IFERROR(VLOOKUP(B148,Solidarietà!A$12:P$100,16,0),0)</f>
        <v>0</v>
      </c>
      <c r="J148" s="133">
        <f>IFERROR(VLOOKUP(B148,Maserati!A$13:P$47,16,0),0)</f>
        <v>0</v>
      </c>
      <c r="K148" s="134">
        <v>0</v>
      </c>
      <c r="L148" s="133">
        <f>IFERROR(VLOOKUP(B148,'200 Miglia CR'!A:P,16,0),0)</f>
        <v>0</v>
      </c>
      <c r="M148" s="133">
        <f>IFERROR(VLOOKUP(B148,Ambrosiano!A:Q,16,0),0)</f>
        <v>0</v>
      </c>
      <c r="N148" s="133">
        <f>IFERROR(VLOOKUP(B148,#REF!,16,0),0)</f>
        <v>0</v>
      </c>
      <c r="O148" s="137"/>
      <c r="P148" s="135">
        <f t="shared" si="20"/>
        <v>0</v>
      </c>
      <c r="R148" s="138">
        <f t="shared" si="18"/>
        <v>0</v>
      </c>
      <c r="S148" s="136" t="e">
        <f>VLOOKUP(R148,Regolamento!J$6:L$14,3,0)</f>
        <v>#N/A</v>
      </c>
      <c r="U148" s="140">
        <f t="shared" si="19"/>
        <v>0</v>
      </c>
    </row>
    <row r="149" spans="1:32" s="8" customFormat="1" hidden="1" x14ac:dyDescent="0.25">
      <c r="A149">
        <v>144</v>
      </c>
      <c r="B149" s="8" t="s">
        <v>155</v>
      </c>
      <c r="C149" s="12" t="str">
        <f>IFERROR(VLOOKUP(B149,concorrenti!A:C,3,0)," ")</f>
        <v>B</v>
      </c>
      <c r="D149" s="12">
        <f>VLOOKUP(B149,concorrenti!A:E,5,0)</f>
        <v>0</v>
      </c>
      <c r="E149" s="59" t="str">
        <f>VLOOKUP(B149,concorrenti!A$3:G$312,2,0)</f>
        <v>VAMS</v>
      </c>
      <c r="F149" s="133">
        <f>IFERROR(VLOOKUP(B149,'Nora Sciplino'!A$11:P$99,16,0),0)</f>
        <v>0</v>
      </c>
      <c r="G149" s="134">
        <f>IFERROR(VLOOKUP(B149,Castellotti!A$11:P$99,16,0),0)</f>
        <v>0</v>
      </c>
      <c r="H149" s="134">
        <f>IFERROR(VLOOKUP(B149,'Castelli Pavesi'!A$12:P$100,16,0),0)</f>
        <v>0</v>
      </c>
      <c r="I149" s="134">
        <f>IFERROR(VLOOKUP(B149,Solidarietà!A$12:P$100,16,0),0)</f>
        <v>0</v>
      </c>
      <c r="J149" s="133">
        <f>IFERROR(VLOOKUP(B149,Maserati!A$13:P$47,16,0),0)</f>
        <v>0</v>
      </c>
      <c r="K149" s="134">
        <v>0</v>
      </c>
      <c r="L149" s="133">
        <f>IFERROR(VLOOKUP(B149,'200 Miglia CR'!A:P,16,0),0)</f>
        <v>0</v>
      </c>
      <c r="M149" s="133">
        <f>IFERROR(VLOOKUP(B149,Ambrosiano!A:Q,16,0),0)</f>
        <v>0</v>
      </c>
      <c r="N149" s="133">
        <f>IFERROR(VLOOKUP(B149,#REF!,16,0),0)</f>
        <v>0</v>
      </c>
      <c r="O149" s="137"/>
      <c r="P149" s="135">
        <f t="shared" si="20"/>
        <v>0</v>
      </c>
      <c r="R149" s="138">
        <f t="shared" si="18"/>
        <v>0</v>
      </c>
      <c r="S149" s="136" t="e">
        <f>VLOOKUP(R149,Regolamento!J$6:L$14,3,0)</f>
        <v>#N/A</v>
      </c>
      <c r="U149" s="140">
        <f t="shared" si="19"/>
        <v>0</v>
      </c>
    </row>
    <row r="150" spans="1:32" s="8" customFormat="1" hidden="1" x14ac:dyDescent="0.25">
      <c r="A150">
        <v>145</v>
      </c>
      <c r="B150" t="s">
        <v>417</v>
      </c>
      <c r="C150" s="12" t="str">
        <f>IFERROR(VLOOKUP(B150,concorrenti!A:C,3,0)," ")</f>
        <v>C</v>
      </c>
      <c r="D150" s="12">
        <f>VLOOKUP(B150,concorrenti!A:E,5,0)</f>
        <v>0</v>
      </c>
      <c r="E150" s="59" t="str">
        <f>VLOOKUP(B150,concorrenti!A$3:G$312,2,0)</f>
        <v>CAVEM</v>
      </c>
      <c r="F150" s="133">
        <f>IFERROR(VLOOKUP(B150,'Nora Sciplino'!A$11:P$99,16,0),0)</f>
        <v>0</v>
      </c>
      <c r="G150" s="134">
        <f>IFERROR(VLOOKUP(B150,Castellotti!A$11:P$99,16,0),0)</f>
        <v>0</v>
      </c>
      <c r="H150" s="134">
        <f>IFERROR(VLOOKUP(B150,'Castelli Pavesi'!A$12:P$100,16,0),0)</f>
        <v>0</v>
      </c>
      <c r="I150" s="134">
        <f>IFERROR(VLOOKUP(B150,Solidarietà!A$12:P$100,16,0),0)</f>
        <v>0</v>
      </c>
      <c r="J150" s="133">
        <f>IFERROR(VLOOKUP(B150,Maserati!A$13:P$47,16,0),0)</f>
        <v>0</v>
      </c>
      <c r="K150" s="134">
        <v>0</v>
      </c>
      <c r="L150" s="133">
        <f>IFERROR(VLOOKUP(B150,'200 Miglia CR'!A:P,16,0),0)</f>
        <v>0</v>
      </c>
      <c r="M150" s="133">
        <f>IFERROR(VLOOKUP(B150,Ambrosiano!A:Q,16,0),0)</f>
        <v>0</v>
      </c>
      <c r="N150" s="133">
        <f>IFERROR(VLOOKUP(B150,#REF!,16,0),0)</f>
        <v>0</v>
      </c>
      <c r="O150" s="137"/>
      <c r="P150" s="135">
        <f t="shared" si="20"/>
        <v>0</v>
      </c>
      <c r="R150" s="138">
        <f t="shared" si="18"/>
        <v>0</v>
      </c>
      <c r="S150" s="136" t="e">
        <f>VLOOKUP(R150,Regolamento!J$6:L$14,3,0)</f>
        <v>#N/A</v>
      </c>
      <c r="U150" s="140">
        <f t="shared" si="19"/>
        <v>0</v>
      </c>
    </row>
    <row r="151" spans="1:32" s="8" customFormat="1" hidden="1" x14ac:dyDescent="0.25">
      <c r="A151">
        <v>146</v>
      </c>
      <c r="B151" s="8" t="s">
        <v>289</v>
      </c>
      <c r="C151" s="12" t="str">
        <f>IFERROR(VLOOKUP(B151,concorrenti!A:C,3,0)," ")</f>
        <v>C</v>
      </c>
      <c r="D151" s="12">
        <f>VLOOKUP(B151,concorrenti!A:E,5,0)</f>
        <v>0</v>
      </c>
      <c r="E151" s="59" t="str">
        <f>VLOOKUP(B151,concorrenti!A$3:G$312,2,0)</f>
        <v xml:space="preserve"> CAVEC</v>
      </c>
      <c r="F151" s="133">
        <f>IFERROR(VLOOKUP(B151,'Nora Sciplino'!A$11:P$99,16,0),0)</f>
        <v>0</v>
      </c>
      <c r="G151" s="134">
        <f>IFERROR(VLOOKUP(B151,Castellotti!A$11:P$99,16,0),0)</f>
        <v>0</v>
      </c>
      <c r="H151" s="134">
        <f>IFERROR(VLOOKUP(B151,'Castelli Pavesi'!A$12:P$100,16,0),0)</f>
        <v>0</v>
      </c>
      <c r="I151" s="134">
        <f>IFERROR(VLOOKUP(B151,Solidarietà!A$12:P$100,16,0),0)</f>
        <v>0</v>
      </c>
      <c r="J151" s="133">
        <f>IFERROR(VLOOKUP(B151,Maserati!A$13:P$47,16,0),0)</f>
        <v>0</v>
      </c>
      <c r="K151" s="134">
        <v>0</v>
      </c>
      <c r="L151" s="133">
        <f>IFERROR(VLOOKUP(B151,'200 Miglia CR'!A:P,16,0),0)</f>
        <v>0</v>
      </c>
      <c r="M151" s="133">
        <f>IFERROR(VLOOKUP(B151,Ambrosiano!A:Q,16,0),0)</f>
        <v>0</v>
      </c>
      <c r="N151" s="133">
        <f>IFERROR(VLOOKUP(B151,#REF!,16,0),0)</f>
        <v>0</v>
      </c>
      <c r="O151" s="137"/>
      <c r="P151" s="135">
        <f t="shared" si="20"/>
        <v>0</v>
      </c>
      <c r="R151" s="138">
        <f t="shared" si="18"/>
        <v>0</v>
      </c>
      <c r="S151" s="136" t="e">
        <f>VLOOKUP(R151,Regolamento!J$6:L$14,3,0)</f>
        <v>#N/A</v>
      </c>
      <c r="U151" s="140">
        <f t="shared" si="19"/>
        <v>0</v>
      </c>
    </row>
    <row r="152" spans="1:32" s="8" customFormat="1" hidden="1" x14ac:dyDescent="0.25">
      <c r="A152">
        <v>147</v>
      </c>
      <c r="B152" s="8" t="s">
        <v>410</v>
      </c>
      <c r="C152" s="12" t="str">
        <f>IFERROR(VLOOKUP(B152,concorrenti!A:C,3,0)," ")</f>
        <v>C</v>
      </c>
      <c r="D152" s="12">
        <f>VLOOKUP(B152,concorrenti!A:E,5,0)</f>
        <v>0</v>
      </c>
      <c r="E152" s="59" t="str">
        <f>VLOOKUP(B152,concorrenti!A$3:G$312,2,0)</f>
        <v>CAVEC</v>
      </c>
      <c r="F152" s="133">
        <f>IFERROR(VLOOKUP(B152,'Nora Sciplino'!A$11:P$99,16,0),0)</f>
        <v>0</v>
      </c>
      <c r="G152" s="134">
        <f>IFERROR(VLOOKUP(B152,Castellotti!A$11:P$99,16,0),0)</f>
        <v>0</v>
      </c>
      <c r="H152" s="134">
        <f>IFERROR(VLOOKUP(B152,'Castelli Pavesi'!A$12:P$100,16,0),0)</f>
        <v>0</v>
      </c>
      <c r="I152" s="134">
        <f>IFERROR(VLOOKUP(B152,Solidarietà!A$12:P$100,16,0),0)</f>
        <v>0</v>
      </c>
      <c r="J152" s="133">
        <f>IFERROR(VLOOKUP(B152,Maserati!A$13:P$47,16,0),0)</f>
        <v>0</v>
      </c>
      <c r="K152" s="134">
        <v>0</v>
      </c>
      <c r="L152" s="133">
        <f>IFERROR(VLOOKUP(B152,'200 Miglia CR'!A:P,16,0),0)</f>
        <v>0</v>
      </c>
      <c r="M152" s="133">
        <f>IFERROR(VLOOKUP(B152,Ambrosiano!A:Q,16,0),0)</f>
        <v>0</v>
      </c>
      <c r="N152" s="133">
        <f>IFERROR(VLOOKUP(B152,#REF!,16,0),0)</f>
        <v>0</v>
      </c>
      <c r="O152" s="137"/>
      <c r="P152" s="135">
        <f t="shared" si="20"/>
        <v>0</v>
      </c>
      <c r="R152" s="45">
        <f t="shared" si="18"/>
        <v>0</v>
      </c>
      <c r="S152" s="136" t="e">
        <f>VLOOKUP(R152,Regolamento!J$6:L$14,3,0)</f>
        <v>#N/A</v>
      </c>
      <c r="U152" s="140">
        <f t="shared" si="19"/>
        <v>0</v>
      </c>
    </row>
    <row r="153" spans="1:32" s="8" customFormat="1" hidden="1" x14ac:dyDescent="0.25">
      <c r="A153">
        <v>148</v>
      </c>
      <c r="B153" s="8" t="s">
        <v>80</v>
      </c>
      <c r="C153" s="12" t="str">
        <f>IFERROR(VLOOKUP(B153,concorrenti!A:C,3,0)," ")</f>
        <v>C</v>
      </c>
      <c r="D153" s="12">
        <f>VLOOKUP(B153,concorrenti!A:E,5,0)</f>
        <v>0</v>
      </c>
      <c r="E153" s="59" t="str">
        <f>VLOOKUP(B153,concorrenti!A$3:G$312,2,0)</f>
        <v>VALTELLINA</v>
      </c>
      <c r="F153" s="133">
        <f>IFERROR(VLOOKUP(B153,'Nora Sciplino'!A$11:P$99,16,0),0)</f>
        <v>0</v>
      </c>
      <c r="G153" s="134">
        <f>IFERROR(VLOOKUP(B153,Castellotti!A$11:P$99,16,0),0)</f>
        <v>0</v>
      </c>
      <c r="H153" s="134">
        <f>IFERROR(VLOOKUP(B153,'Castelli Pavesi'!A$12:P$100,16,0),0)</f>
        <v>0</v>
      </c>
      <c r="I153" s="134">
        <f>IFERROR(VLOOKUP(B153,Solidarietà!A$12:P$100,16,0),0)</f>
        <v>0</v>
      </c>
      <c r="J153" s="133">
        <f>IFERROR(VLOOKUP(B153,Maserati!A$13:P$47,16,0),0)</f>
        <v>0</v>
      </c>
      <c r="K153" s="134">
        <v>0</v>
      </c>
      <c r="L153" s="133">
        <f>IFERROR(VLOOKUP(B153,'200 Miglia CR'!A:P,16,0),0)</f>
        <v>0</v>
      </c>
      <c r="M153" s="133">
        <f>IFERROR(VLOOKUP(B153,Ambrosiano!A:Q,16,0),0)</f>
        <v>0</v>
      </c>
      <c r="N153" s="133">
        <f>IFERROR(VLOOKUP(B153,#REF!,16,0),0)</f>
        <v>0</v>
      </c>
      <c r="O153" s="137"/>
      <c r="P153" s="135">
        <f t="shared" si="20"/>
        <v>0</v>
      </c>
      <c r="R153" s="138">
        <f t="shared" si="18"/>
        <v>0</v>
      </c>
      <c r="S153" s="136" t="e">
        <f>VLOOKUP(R153,Regolamento!J$6:L$14,3,0)</f>
        <v>#N/A</v>
      </c>
      <c r="U153" s="140">
        <f t="shared" si="19"/>
        <v>0</v>
      </c>
    </row>
    <row r="154" spans="1:32" s="8" customFormat="1" hidden="1" x14ac:dyDescent="0.25">
      <c r="A154">
        <v>149</v>
      </c>
      <c r="B154" s="8" t="s">
        <v>336</v>
      </c>
      <c r="C154" s="12" t="str">
        <f>IFERROR(VLOOKUP(B154,concorrenti!A:C,3,0)," ")</f>
        <v>C</v>
      </c>
      <c r="D154" s="12">
        <f>VLOOKUP(B154,concorrenti!A:E,5,0)</f>
        <v>0</v>
      </c>
      <c r="E154" s="59" t="str">
        <f>VLOOKUP(B154,concorrenti!A$3:G$312,2,0)</f>
        <v>VCC CARDUCCI</v>
      </c>
      <c r="F154" s="133">
        <f>IFERROR(VLOOKUP(B154,'Nora Sciplino'!A$11:P$99,16,0),0)</f>
        <v>0</v>
      </c>
      <c r="G154" s="134">
        <f>IFERROR(VLOOKUP(B154,Castellotti!A$11:P$99,16,0),0)</f>
        <v>0</v>
      </c>
      <c r="H154" s="134">
        <f>IFERROR(VLOOKUP(B154,'Castelli Pavesi'!A$12:P$100,16,0),0)</f>
        <v>0</v>
      </c>
      <c r="I154" s="134">
        <f>IFERROR(VLOOKUP(B154,Solidarietà!A$12:P$100,16,0),0)</f>
        <v>0</v>
      </c>
      <c r="J154" s="133">
        <f>IFERROR(VLOOKUP(B154,Maserati!A$13:P$47,16,0),0)</f>
        <v>0</v>
      </c>
      <c r="K154" s="134">
        <v>0</v>
      </c>
      <c r="L154" s="133">
        <f>IFERROR(VLOOKUP(B154,'200 Miglia CR'!A:P,16,0),0)</f>
        <v>0</v>
      </c>
      <c r="M154" s="133">
        <f>IFERROR(VLOOKUP(B154,Ambrosiano!A:Q,16,0),0)</f>
        <v>0</v>
      </c>
      <c r="N154" s="133">
        <f>IFERROR(VLOOKUP(B154,#REF!,16,0),0)</f>
        <v>0</v>
      </c>
      <c r="O154" s="137"/>
      <c r="P154" s="135">
        <f t="shared" si="20"/>
        <v>0</v>
      </c>
      <c r="R154" s="138">
        <f t="shared" si="18"/>
        <v>0</v>
      </c>
      <c r="S154" s="136" t="e">
        <f>VLOOKUP(R154,Regolamento!J$6:L$14,3,0)</f>
        <v>#N/A</v>
      </c>
      <c r="U154" s="140">
        <f t="shared" si="19"/>
        <v>0</v>
      </c>
    </row>
    <row r="155" spans="1:32" s="8" customFormat="1" hidden="1" x14ac:dyDescent="0.25">
      <c r="A155">
        <v>150</v>
      </c>
      <c r="B155" s="8" t="s">
        <v>66</v>
      </c>
      <c r="C155" s="12" t="str">
        <f>IFERROR(VLOOKUP(B155,concorrenti!A:C,3,0)," ")</f>
        <v>A</v>
      </c>
      <c r="D155" s="12">
        <f>VLOOKUP(B155,concorrenti!A:E,5,0)</f>
        <v>0</v>
      </c>
      <c r="E155" s="59" t="str">
        <f>VLOOKUP(B155,concorrenti!A$3:G$312,2,0)</f>
        <v>CASTELLOTTI</v>
      </c>
      <c r="F155" s="133">
        <f>IFERROR(VLOOKUP(B155,'Nora Sciplino'!A$11:P$99,16,0),0)</f>
        <v>0</v>
      </c>
      <c r="G155" s="134">
        <f>IFERROR(VLOOKUP(B155,Castellotti!A$11:P$99,16,0),0)</f>
        <v>0</v>
      </c>
      <c r="H155" s="134">
        <f>IFERROR(VLOOKUP(B155,'Castelli Pavesi'!A$12:P$100,16,0),0)</f>
        <v>0</v>
      </c>
      <c r="I155" s="134">
        <f>IFERROR(VLOOKUP(B155,Solidarietà!A$12:P$100,16,0),0)</f>
        <v>0</v>
      </c>
      <c r="J155" s="133">
        <f>IFERROR(VLOOKUP(B155,Maserati!A$13:P$47,16,0),0)</f>
        <v>0</v>
      </c>
      <c r="K155" s="134">
        <v>0</v>
      </c>
      <c r="L155" s="133">
        <f>IFERROR(VLOOKUP(B155,'200 Miglia CR'!A:P,16,0),0)</f>
        <v>0</v>
      </c>
      <c r="M155" s="133">
        <f>IFERROR(VLOOKUP(B155,Ambrosiano!A:Q,16,0),0)</f>
        <v>0</v>
      </c>
      <c r="N155" s="133">
        <f>IFERROR(VLOOKUP(B155,#REF!,16,0),0)</f>
        <v>0</v>
      </c>
      <c r="O155" s="137"/>
      <c r="P155" s="135">
        <f t="shared" si="20"/>
        <v>0</v>
      </c>
      <c r="R155" s="138">
        <f t="shared" si="18"/>
        <v>0</v>
      </c>
      <c r="S155" s="139" t="e">
        <f>VLOOKUP(R155,Regolamento!J$6:L$14,3,0)</f>
        <v>#N/A</v>
      </c>
      <c r="U155" s="140">
        <f t="shared" si="19"/>
        <v>0</v>
      </c>
    </row>
    <row r="156" spans="1:32" s="8" customFormat="1" hidden="1" x14ac:dyDescent="0.25">
      <c r="A156">
        <v>151</v>
      </c>
      <c r="B156" s="8" t="s">
        <v>400</v>
      </c>
      <c r="C156" s="12" t="str">
        <f>IFERROR(VLOOKUP(B156,concorrenti!A:C,3,0)," ")</f>
        <v>C</v>
      </c>
      <c r="D156" s="12">
        <f>VLOOKUP(B156,concorrenti!A:E,5,0)</f>
        <v>0</v>
      </c>
      <c r="E156" s="59" t="str">
        <f>VLOOKUP(B156,concorrenti!A$3:G$312,2,0)</f>
        <v>CAVEC</v>
      </c>
      <c r="F156" s="133">
        <f>IFERROR(VLOOKUP(B156,'Nora Sciplino'!A$11:P$99,16,0),0)</f>
        <v>0</v>
      </c>
      <c r="G156" s="134">
        <f>IFERROR(VLOOKUP(B156,Castellotti!A$11:P$99,16,0),0)</f>
        <v>0</v>
      </c>
      <c r="H156" s="134">
        <f>IFERROR(VLOOKUP(B156,'Castelli Pavesi'!A$12:P$100,16,0),0)</f>
        <v>0</v>
      </c>
      <c r="I156" s="134">
        <f>IFERROR(VLOOKUP(B156,Solidarietà!A$12:P$100,16,0),0)</f>
        <v>0</v>
      </c>
      <c r="J156" s="133">
        <f>IFERROR(VLOOKUP(B156,Maserati!A$13:P$47,16,0),0)</f>
        <v>0</v>
      </c>
      <c r="K156" s="134">
        <v>0</v>
      </c>
      <c r="L156" s="133">
        <f>IFERROR(VLOOKUP(B156,'200 Miglia CR'!A:P,16,0),0)</f>
        <v>0</v>
      </c>
      <c r="M156" s="133">
        <f>IFERROR(VLOOKUP(B156,Ambrosiano!A:Q,16,0),0)</f>
        <v>0</v>
      </c>
      <c r="N156" s="133">
        <f>IFERROR(VLOOKUP(B156,#REF!,16,0),0)</f>
        <v>0</v>
      </c>
      <c r="O156" s="137"/>
      <c r="P156" s="135">
        <f t="shared" si="20"/>
        <v>0</v>
      </c>
      <c r="R156" s="45">
        <f t="shared" si="18"/>
        <v>0</v>
      </c>
      <c r="S156" s="136" t="e">
        <f>VLOOKUP(R156,Regolamento!J$6:L$14,3,0)</f>
        <v>#N/A</v>
      </c>
      <c r="U156" s="140">
        <f t="shared" si="19"/>
        <v>0</v>
      </c>
    </row>
    <row r="157" spans="1:32" s="8" customFormat="1" hidden="1" x14ac:dyDescent="0.25">
      <c r="A157">
        <v>152</v>
      </c>
      <c r="B157" s="8" t="s">
        <v>192</v>
      </c>
      <c r="C157" s="12" t="str">
        <f>IFERROR(VLOOKUP(B157,concorrenti!A:C,3,0)," ")</f>
        <v>C</v>
      </c>
      <c r="D157" s="12">
        <f>VLOOKUP(B157,concorrenti!A:E,5,0)</f>
        <v>0</v>
      </c>
      <c r="E157" s="59" t="str">
        <f>VLOOKUP(B157,concorrenti!A$3:G$312,2,0)</f>
        <v>CAVEM</v>
      </c>
      <c r="F157" s="133">
        <f>IFERROR(VLOOKUP(B157,'Nora Sciplino'!A$11:P$99,16,0),0)</f>
        <v>0</v>
      </c>
      <c r="G157" s="134">
        <f>IFERROR(VLOOKUP(B157,Castellotti!A$11:P$99,16,0),0)</f>
        <v>0</v>
      </c>
      <c r="H157" s="134">
        <f>IFERROR(VLOOKUP(B157,'Castelli Pavesi'!A$12:P$100,16,0),0)</f>
        <v>0</v>
      </c>
      <c r="I157" s="134">
        <f>IFERROR(VLOOKUP(B157,Solidarietà!A$12:P$100,16,0),0)</f>
        <v>0</v>
      </c>
      <c r="J157" s="133">
        <f>IFERROR(VLOOKUP(B157,Maserati!A$13:P$47,16,0),0)</f>
        <v>0</v>
      </c>
      <c r="K157" s="134">
        <v>0</v>
      </c>
      <c r="L157" s="133">
        <f>IFERROR(VLOOKUP(B157,'200 Miglia CR'!A:P,16,0),0)</f>
        <v>0</v>
      </c>
      <c r="M157" s="133">
        <f>IFERROR(VLOOKUP(B157,Ambrosiano!A:Q,16,0),0)</f>
        <v>0</v>
      </c>
      <c r="N157" s="133">
        <f>IFERROR(VLOOKUP(B157,#REF!,16,0),0)</f>
        <v>0</v>
      </c>
      <c r="O157" s="137"/>
      <c r="P157" s="135">
        <f t="shared" si="20"/>
        <v>0</v>
      </c>
      <c r="R157" s="138">
        <f t="shared" si="18"/>
        <v>0</v>
      </c>
      <c r="S157" s="136" t="e">
        <f>VLOOKUP(R157,Regolamento!J$6:L$14,3,0)</f>
        <v>#N/A</v>
      </c>
      <c r="U157" s="140">
        <f t="shared" si="19"/>
        <v>0</v>
      </c>
      <c r="AE157"/>
      <c r="AF157"/>
    </row>
    <row r="158" spans="1:32" s="8" customFormat="1" hidden="1" x14ac:dyDescent="0.25">
      <c r="A158">
        <v>153</v>
      </c>
      <c r="B158" s="8" t="s">
        <v>281</v>
      </c>
      <c r="C158" s="12" t="str">
        <f>IFERROR(VLOOKUP(B158,concorrenti!A:C,3,0)," ")</f>
        <v>B</v>
      </c>
      <c r="D158" s="12">
        <f>VLOOKUP(B158,concorrenti!A:E,5,0)</f>
        <v>0</v>
      </c>
      <c r="E158" s="59" t="str">
        <f>VLOOKUP(B158,concorrenti!A$3:G$312,2,0)</f>
        <v xml:space="preserve"> CAVEC</v>
      </c>
      <c r="F158" s="133">
        <f>IFERROR(VLOOKUP(B158,'Nora Sciplino'!A$11:P$99,16,0),0)</f>
        <v>0</v>
      </c>
      <c r="G158" s="134">
        <f>IFERROR(VLOOKUP(B158,Castellotti!A$11:P$99,16,0),0)</f>
        <v>0</v>
      </c>
      <c r="H158" s="134">
        <f>IFERROR(VLOOKUP(B158,'Castelli Pavesi'!A$12:P$100,16,0),0)</f>
        <v>0</v>
      </c>
      <c r="I158" s="134">
        <f>IFERROR(VLOOKUP(B158,Solidarietà!A$12:P$100,16,0),0)</f>
        <v>0</v>
      </c>
      <c r="J158" s="133">
        <f>IFERROR(VLOOKUP(B158,Maserati!A$13:P$47,16,0),0)</f>
        <v>0</v>
      </c>
      <c r="K158" s="134">
        <v>0</v>
      </c>
      <c r="L158" s="133">
        <f>IFERROR(VLOOKUP(B158,'200 Miglia CR'!A:P,16,0),0)</f>
        <v>0</v>
      </c>
      <c r="M158" s="133">
        <f>IFERROR(VLOOKUP(B158,Ambrosiano!A:Q,16,0),0)</f>
        <v>0</v>
      </c>
      <c r="N158" s="133">
        <f>IFERROR(VLOOKUP(B158,#REF!,16,0),0)</f>
        <v>0</v>
      </c>
      <c r="O158" s="79"/>
      <c r="P158" s="135">
        <f t="shared" si="20"/>
        <v>0</v>
      </c>
      <c r="Q158"/>
      <c r="R158" s="45">
        <f t="shared" si="18"/>
        <v>0</v>
      </c>
      <c r="S158" s="136" t="e">
        <f>VLOOKUP(R158,Regolamento!J$6:L$14,3,0)</f>
        <v>#N/A</v>
      </c>
      <c r="T158"/>
      <c r="U158" s="140">
        <f t="shared" si="19"/>
        <v>0</v>
      </c>
      <c r="AC158"/>
      <c r="AD158"/>
      <c r="AE158"/>
      <c r="AF158"/>
    </row>
    <row r="159" spans="1:32" hidden="1" x14ac:dyDescent="0.25">
      <c r="A159">
        <v>154</v>
      </c>
      <c r="B159" s="8" t="s">
        <v>284</v>
      </c>
      <c r="C159" s="12" t="str">
        <f>IFERROR(VLOOKUP(B159,concorrenti!A:C,3,0)," ")</f>
        <v>A</v>
      </c>
      <c r="D159" s="12">
        <f>VLOOKUP(B159,concorrenti!A:E,5,0)</f>
        <v>0</v>
      </c>
      <c r="E159" s="59" t="str">
        <f>VLOOKUP(B159,concorrenti!A$3:G$312,2,0)</f>
        <v xml:space="preserve"> PROGETTO MITE</v>
      </c>
      <c r="F159" s="133">
        <f>IFERROR(VLOOKUP(B159,'Nora Sciplino'!A$11:P$99,16,0),0)</f>
        <v>0</v>
      </c>
      <c r="G159" s="134">
        <f>IFERROR(VLOOKUP(B159,Castellotti!A$11:P$99,16,0),0)</f>
        <v>0</v>
      </c>
      <c r="H159" s="134">
        <f>IFERROR(VLOOKUP(B159,'Castelli Pavesi'!A$12:P$100,16,0),0)</f>
        <v>0</v>
      </c>
      <c r="I159" s="134">
        <f>IFERROR(VLOOKUP(B159,Solidarietà!A$12:P$100,16,0),0)</f>
        <v>0</v>
      </c>
      <c r="J159" s="133">
        <f>IFERROR(VLOOKUP(B159,Maserati!A$13:P$47,16,0),0)</f>
        <v>0</v>
      </c>
      <c r="K159" s="134">
        <v>0</v>
      </c>
      <c r="L159" s="133">
        <f>IFERROR(VLOOKUP(B159,'200 Miglia CR'!A:P,16,0),0)</f>
        <v>0</v>
      </c>
      <c r="M159" s="133">
        <f>IFERROR(VLOOKUP(B159,Ambrosiano!A:Q,16,0),0)</f>
        <v>0</v>
      </c>
      <c r="N159" s="133">
        <f>IFERROR(VLOOKUP(B159,#REF!,16,0),0)</f>
        <v>0</v>
      </c>
      <c r="O159" s="79"/>
      <c r="P159" s="135">
        <f t="shared" si="20"/>
        <v>0</v>
      </c>
      <c r="R159" s="45">
        <f t="shared" si="18"/>
        <v>0</v>
      </c>
      <c r="S159" s="136" t="e">
        <f>VLOOKUP(R159,Regolamento!J$6:L$14,3,0)</f>
        <v>#N/A</v>
      </c>
      <c r="U159" s="140">
        <f t="shared" si="19"/>
        <v>0</v>
      </c>
      <c r="V159" s="8"/>
      <c r="W159" s="8"/>
      <c r="X159" s="8"/>
      <c r="Y159" s="8"/>
      <c r="Z159" s="8"/>
      <c r="AA159" s="8"/>
      <c r="AB159" s="8"/>
    </row>
    <row r="160" spans="1:32" hidden="1" x14ac:dyDescent="0.25">
      <c r="A160">
        <v>155</v>
      </c>
      <c r="B160" s="8" t="s">
        <v>129</v>
      </c>
      <c r="C160" s="12" t="str">
        <f>IFERROR(VLOOKUP(B160,concorrenti!A:C,3,0)," ")</f>
        <v>C</v>
      </c>
      <c r="D160" s="12">
        <f>VLOOKUP(B160,concorrenti!A:E,5,0)</f>
        <v>0</v>
      </c>
      <c r="E160" s="59" t="str">
        <f>VLOOKUP(B160,concorrenti!A$3:G$312,2,0)</f>
        <v>CASTELLOTTI</v>
      </c>
      <c r="F160" s="133">
        <f>IFERROR(VLOOKUP(B160,'Nora Sciplino'!A$11:P$99,16,0),0)</f>
        <v>0</v>
      </c>
      <c r="G160" s="134">
        <f>IFERROR(VLOOKUP(B160,Castellotti!A$11:P$99,16,0),0)</f>
        <v>0</v>
      </c>
      <c r="H160" s="134">
        <f>IFERROR(VLOOKUP(B160,'Castelli Pavesi'!A$12:P$100,16,0),0)</f>
        <v>0</v>
      </c>
      <c r="I160" s="134">
        <f>IFERROR(VLOOKUP(B160,Solidarietà!A$12:P$100,16,0),0)</f>
        <v>0</v>
      </c>
      <c r="J160" s="133">
        <f>IFERROR(VLOOKUP(B160,Maserati!A$13:P$47,16,0),0)</f>
        <v>0</v>
      </c>
      <c r="K160" s="134">
        <v>0</v>
      </c>
      <c r="L160" s="133">
        <f>IFERROR(VLOOKUP(B160,'200 Miglia CR'!A:P,16,0),0)</f>
        <v>0</v>
      </c>
      <c r="M160" s="133">
        <f>IFERROR(VLOOKUP(B160,Ambrosiano!A:Q,16,0),0)</f>
        <v>0</v>
      </c>
      <c r="N160" s="133">
        <f>IFERROR(VLOOKUP(B160,#REF!,16,0),0)</f>
        <v>0</v>
      </c>
      <c r="O160" s="137"/>
      <c r="P160" s="135">
        <f t="shared" si="20"/>
        <v>0</v>
      </c>
      <c r="Q160" s="8"/>
      <c r="R160" s="138">
        <f t="shared" si="18"/>
        <v>0</v>
      </c>
      <c r="S160" s="136" t="e">
        <f>VLOOKUP(R160,Regolamento!J$6:L$14,3,0)</f>
        <v>#N/A</v>
      </c>
      <c r="T160" s="8"/>
      <c r="U160" s="140">
        <f t="shared" si="19"/>
        <v>0</v>
      </c>
      <c r="V160" s="8"/>
    </row>
    <row r="161" spans="1:22" hidden="1" x14ac:dyDescent="0.25">
      <c r="A161">
        <v>156</v>
      </c>
      <c r="B161" s="8" t="s">
        <v>290</v>
      </c>
      <c r="C161" s="12" t="str">
        <f>IFERROR(VLOOKUP(B161,concorrenti!A:C,3,0)," ")</f>
        <v>C</v>
      </c>
      <c r="D161" s="12">
        <f>VLOOKUP(B161,concorrenti!A:E,5,0)</f>
        <v>0</v>
      </c>
      <c r="E161" s="59" t="str">
        <f>VLOOKUP(B161,concorrenti!A$3:G$312,2,0)</f>
        <v xml:space="preserve"> CAVEC</v>
      </c>
      <c r="F161" s="133">
        <f>IFERROR(VLOOKUP(B161,'Nora Sciplino'!A$11:P$99,16,0),0)</f>
        <v>0</v>
      </c>
      <c r="G161" s="134">
        <f>IFERROR(VLOOKUP(B161,Castellotti!A$11:P$99,16,0),0)</f>
        <v>0</v>
      </c>
      <c r="H161" s="134">
        <f>IFERROR(VLOOKUP(B161,'Castelli Pavesi'!A$12:P$100,16,0),0)</f>
        <v>0</v>
      </c>
      <c r="I161" s="134">
        <f>IFERROR(VLOOKUP(B161,Solidarietà!A$12:P$100,16,0),0)</f>
        <v>0</v>
      </c>
      <c r="J161" s="133">
        <f>IFERROR(VLOOKUP(B161,Maserati!A$13:P$47,16,0),0)</f>
        <v>0</v>
      </c>
      <c r="K161" s="134">
        <v>0</v>
      </c>
      <c r="L161" s="133">
        <f>IFERROR(VLOOKUP(B161,'200 Miglia CR'!A:P,16,0),0)</f>
        <v>0</v>
      </c>
      <c r="M161" s="133">
        <f>IFERROR(VLOOKUP(B161,Ambrosiano!A:Q,16,0),0)</f>
        <v>0</v>
      </c>
      <c r="N161" s="133">
        <f>IFERROR(VLOOKUP(B161,#REF!,16,0),0)</f>
        <v>0</v>
      </c>
      <c r="O161" s="137"/>
      <c r="P161" s="135">
        <f t="shared" si="20"/>
        <v>0</v>
      </c>
      <c r="Q161" s="8"/>
      <c r="R161" s="138">
        <f t="shared" si="18"/>
        <v>0</v>
      </c>
      <c r="S161" s="136" t="e">
        <f>VLOOKUP(R161,Regolamento!J$6:L$14,3,0)</f>
        <v>#N/A</v>
      </c>
      <c r="T161" s="8"/>
      <c r="U161" s="140">
        <f t="shared" si="19"/>
        <v>0</v>
      </c>
      <c r="V161" s="8"/>
    </row>
    <row r="162" spans="1:22" hidden="1" x14ac:dyDescent="0.25">
      <c r="A162">
        <v>157</v>
      </c>
      <c r="B162" s="8" t="s">
        <v>131</v>
      </c>
      <c r="C162" s="12" t="str">
        <f>IFERROR(VLOOKUP(B162,concorrenti!A:C,3,0)," ")</f>
        <v>C</v>
      </c>
      <c r="D162" s="12">
        <f>VLOOKUP(B162,concorrenti!A:E,5,0)</f>
        <v>0</v>
      </c>
      <c r="E162" s="59" t="str">
        <f>VLOOKUP(B162,concorrenti!A$3:G$312,2,0)</f>
        <v>CASTELLOTTI</v>
      </c>
      <c r="F162" s="133">
        <f>IFERROR(VLOOKUP(B162,'Nora Sciplino'!A$11:P$99,16,0),0)</f>
        <v>0</v>
      </c>
      <c r="G162" s="134">
        <f>IFERROR(VLOOKUP(B162,Castellotti!A$11:P$99,16,0),0)</f>
        <v>0</v>
      </c>
      <c r="H162" s="134">
        <f>IFERROR(VLOOKUP(B162,'Castelli Pavesi'!A$12:P$100,16,0),0)</f>
        <v>0</v>
      </c>
      <c r="I162" s="134">
        <f>IFERROR(VLOOKUP(B162,Solidarietà!A$12:P$100,16,0),0)</f>
        <v>0</v>
      </c>
      <c r="J162" s="133">
        <f>IFERROR(VLOOKUP(B162,Maserati!A$13:P$47,16,0),0)</f>
        <v>0</v>
      </c>
      <c r="K162" s="134">
        <v>0</v>
      </c>
      <c r="L162" s="133">
        <f>IFERROR(VLOOKUP(B162,'200 Miglia CR'!A:P,16,0),0)</f>
        <v>0</v>
      </c>
      <c r="M162" s="133">
        <f>IFERROR(VLOOKUP(B162,Ambrosiano!A:Q,16,0),0)</f>
        <v>0</v>
      </c>
      <c r="N162" s="133">
        <f>IFERROR(VLOOKUP(B162,#REF!,16,0),0)</f>
        <v>0</v>
      </c>
      <c r="O162" s="79"/>
      <c r="P162" s="135">
        <f t="shared" si="20"/>
        <v>0</v>
      </c>
      <c r="R162" s="45">
        <f t="shared" si="18"/>
        <v>0</v>
      </c>
      <c r="S162" s="136" t="e">
        <f>VLOOKUP(R162,Regolamento!J$6:L$14,3,0)</f>
        <v>#N/A</v>
      </c>
      <c r="U162" s="140">
        <f t="shared" si="19"/>
        <v>0</v>
      </c>
      <c r="V162" s="8"/>
    </row>
    <row r="163" spans="1:22" hidden="1" x14ac:dyDescent="0.25">
      <c r="A163">
        <v>158</v>
      </c>
      <c r="B163" s="8" t="s">
        <v>283</v>
      </c>
      <c r="C163" s="12" t="str">
        <f>IFERROR(VLOOKUP(B163,concorrenti!A:C,3,0)," ")</f>
        <v>A</v>
      </c>
      <c r="D163" s="12">
        <f>VLOOKUP(B163,concorrenti!A:E,5,0)</f>
        <v>0</v>
      </c>
      <c r="E163" s="59" t="str">
        <f>VLOOKUP(B163,concorrenti!A$3:G$312,2,0)</f>
        <v>HRC FASCIA D'ORO</v>
      </c>
      <c r="F163" s="133">
        <f>IFERROR(VLOOKUP(B163,'Nora Sciplino'!A$11:P$99,16,0),0)</f>
        <v>0</v>
      </c>
      <c r="G163" s="134">
        <f>IFERROR(VLOOKUP(B163,Castellotti!A$11:P$99,16,0),0)</f>
        <v>0</v>
      </c>
      <c r="H163" s="134">
        <f>IFERROR(VLOOKUP(B163,'Castelli Pavesi'!A$12:P$100,16,0),0)</f>
        <v>0</v>
      </c>
      <c r="I163" s="134">
        <f>IFERROR(VLOOKUP(B163,Solidarietà!A$12:P$100,16,0),0)</f>
        <v>0</v>
      </c>
      <c r="J163" s="133">
        <f>IFERROR(VLOOKUP(B163,Maserati!A$13:P$47,16,0),0)</f>
        <v>0</v>
      </c>
      <c r="K163" s="134">
        <v>0</v>
      </c>
      <c r="L163" s="133">
        <f>IFERROR(VLOOKUP(B163,'200 Miglia CR'!A:P,16,0),0)</f>
        <v>0</v>
      </c>
      <c r="M163" s="133">
        <f>IFERROR(VLOOKUP(B163,Ambrosiano!A:Q,16,0),0)</f>
        <v>0</v>
      </c>
      <c r="N163" s="133">
        <f>IFERROR(VLOOKUP(B163,#REF!,16,0),0)</f>
        <v>0</v>
      </c>
      <c r="O163" s="79"/>
      <c r="P163" s="135">
        <f t="shared" si="20"/>
        <v>0</v>
      </c>
      <c r="R163" s="45">
        <f t="shared" si="18"/>
        <v>0</v>
      </c>
      <c r="S163" s="136" t="e">
        <f>VLOOKUP(R163,Regolamento!J$6:L$14,3,0)</f>
        <v>#N/A</v>
      </c>
      <c r="U163" s="135">
        <f t="shared" si="19"/>
        <v>0</v>
      </c>
      <c r="V163" s="8"/>
    </row>
    <row r="164" spans="1:22" hidden="1" x14ac:dyDescent="0.25">
      <c r="A164">
        <v>159</v>
      </c>
      <c r="B164" s="71" t="s">
        <v>363</v>
      </c>
      <c r="C164" s="12" t="str">
        <f>IFERROR(VLOOKUP(B164,concorrenti!A:C,3,0)," ")</f>
        <v>A</v>
      </c>
      <c r="D164" s="12">
        <f>VLOOKUP(B164,concorrenti!A:E,5,0)</f>
        <v>0</v>
      </c>
      <c r="E164" s="59" t="str">
        <f>VLOOKUP(B164,concorrenti!A$3:G$312,2,0)</f>
        <v>CMAE</v>
      </c>
      <c r="F164" s="133">
        <f>IFERROR(VLOOKUP(B164,'Nora Sciplino'!A$11:P$99,16,0),0)</f>
        <v>0</v>
      </c>
      <c r="G164" s="134">
        <f>IFERROR(VLOOKUP(B164,Castellotti!A$11:P$99,16,0),0)</f>
        <v>0</v>
      </c>
      <c r="H164" s="134">
        <f>IFERROR(VLOOKUP(B164,'Castelli Pavesi'!A$12:P$100,16,0),0)</f>
        <v>0</v>
      </c>
      <c r="I164" s="134">
        <f>IFERROR(VLOOKUP(B164,Solidarietà!A$12:P$100,16,0),0)</f>
        <v>0</v>
      </c>
      <c r="J164" s="133">
        <f>IFERROR(VLOOKUP(B164,Maserati!A$13:P$47,16,0),0)</f>
        <v>0</v>
      </c>
      <c r="K164" s="134">
        <v>0</v>
      </c>
      <c r="L164" s="133">
        <f>IFERROR(VLOOKUP(B164,'200 Miglia CR'!A:P,16,0),0)</f>
        <v>0</v>
      </c>
      <c r="M164" s="133">
        <f>IFERROR(VLOOKUP(B164,Ambrosiano!A:Q,16,0),0)</f>
        <v>0</v>
      </c>
      <c r="N164" s="133">
        <f>IFERROR(VLOOKUP(B164,#REF!,16,0),0)</f>
        <v>0</v>
      </c>
      <c r="O164" s="79"/>
      <c r="P164" s="135">
        <f t="shared" si="20"/>
        <v>0</v>
      </c>
      <c r="R164" s="138">
        <f t="shared" si="18"/>
        <v>0</v>
      </c>
      <c r="S164" s="136" t="e">
        <f>VLOOKUP(R164,Regolamento!J$6:L$14,3,0)</f>
        <v>#N/A</v>
      </c>
      <c r="T164" s="8"/>
      <c r="U164" s="140">
        <f t="shared" si="19"/>
        <v>0</v>
      </c>
      <c r="V164" s="8"/>
    </row>
    <row r="165" spans="1:22" hidden="1" x14ac:dyDescent="0.25">
      <c r="A165">
        <v>160</v>
      </c>
      <c r="B165" s="71" t="s">
        <v>368</v>
      </c>
      <c r="C165" s="12" t="str">
        <f>IFERROR(VLOOKUP(B165,concorrenti!A:C,3,0)," ")</f>
        <v>C</v>
      </c>
      <c r="D165" s="12">
        <f>VLOOKUP(B165,concorrenti!A:E,5,0)</f>
        <v>0</v>
      </c>
      <c r="E165" s="59" t="str">
        <f>VLOOKUP(B165,concorrenti!A$3:G$312,2,0)</f>
        <v>OROBICO</v>
      </c>
      <c r="F165" s="133">
        <f>IFERROR(VLOOKUP(B165,'Nora Sciplino'!A$11:P$99,16,0),0)</f>
        <v>0</v>
      </c>
      <c r="G165" s="134">
        <f>IFERROR(VLOOKUP(B165,Castellotti!A$11:P$99,16,0),0)</f>
        <v>0</v>
      </c>
      <c r="H165" s="134">
        <f>IFERROR(VLOOKUP(B165,'Castelli Pavesi'!A$12:P$100,16,0),0)</f>
        <v>0</v>
      </c>
      <c r="I165" s="134">
        <f>IFERROR(VLOOKUP(B165,Solidarietà!A$12:P$100,16,0),0)</f>
        <v>0</v>
      </c>
      <c r="J165" s="133">
        <f>IFERROR(VLOOKUP(B165,Maserati!A$13:P$47,16,0),0)</f>
        <v>0</v>
      </c>
      <c r="K165" s="134">
        <v>0</v>
      </c>
      <c r="L165" s="133">
        <f>IFERROR(VLOOKUP(B165,'200 Miglia CR'!A:P,16,0),0)</f>
        <v>0</v>
      </c>
      <c r="M165" s="133">
        <f>IFERROR(VLOOKUP(B165,Ambrosiano!A:Q,16,0),0)</f>
        <v>0</v>
      </c>
      <c r="N165" s="133">
        <f>IFERROR(VLOOKUP(B165,#REF!,16,0),0)</f>
        <v>0</v>
      </c>
      <c r="O165" s="137"/>
      <c r="P165" s="135">
        <f t="shared" si="20"/>
        <v>0</v>
      </c>
      <c r="Q165" s="8"/>
      <c r="R165" s="138">
        <f t="shared" si="18"/>
        <v>0</v>
      </c>
      <c r="S165" s="136" t="e">
        <f>VLOOKUP(R165,Regolamento!J$6:L$14,3,0)</f>
        <v>#N/A</v>
      </c>
      <c r="T165" s="8"/>
      <c r="U165" s="140">
        <f t="shared" si="19"/>
        <v>0</v>
      </c>
      <c r="V165" s="8"/>
    </row>
    <row r="166" spans="1:22" hidden="1" x14ac:dyDescent="0.25">
      <c r="A166">
        <v>161</v>
      </c>
      <c r="B166" s="8" t="s">
        <v>334</v>
      </c>
      <c r="C166" s="12" t="str">
        <f>IFERROR(VLOOKUP(B166,concorrenti!A:C,3,0)," ")</f>
        <v>B</v>
      </c>
      <c r="D166" s="12">
        <f>VLOOKUP(B166,concorrenti!A:E,5,0)</f>
        <v>0</v>
      </c>
      <c r="E166" s="59" t="str">
        <f>VLOOKUP(B166,concorrenti!A$3:G$312,2,0)</f>
        <v>RI PORSCHE 356 (BS)</v>
      </c>
      <c r="F166" s="133">
        <f>IFERROR(VLOOKUP(B166,'Nora Sciplino'!A$11:P$99,16,0),0)</f>
        <v>0</v>
      </c>
      <c r="G166" s="134">
        <f>IFERROR(VLOOKUP(B166,Castellotti!A$11:P$99,16,0),0)</f>
        <v>0</v>
      </c>
      <c r="H166" s="134">
        <f>IFERROR(VLOOKUP(B166,'Castelli Pavesi'!A$12:P$100,16,0),0)</f>
        <v>0</v>
      </c>
      <c r="I166" s="134">
        <f>IFERROR(VLOOKUP(B166,Solidarietà!A$12:P$100,16,0),0)</f>
        <v>0</v>
      </c>
      <c r="J166" s="133">
        <f>IFERROR(VLOOKUP(B166,Maserati!A$13:P$47,16,0),0)</f>
        <v>0</v>
      </c>
      <c r="K166" s="134">
        <v>0</v>
      </c>
      <c r="L166" s="133">
        <f>IFERROR(VLOOKUP(B166,'200 Miglia CR'!A:P,16,0),0)</f>
        <v>0</v>
      </c>
      <c r="M166" s="133">
        <f>IFERROR(VLOOKUP(B166,Ambrosiano!A:Q,16,0),0)</f>
        <v>0</v>
      </c>
      <c r="N166" s="133">
        <f>IFERROR(VLOOKUP(B166,#REF!,16,0),0)</f>
        <v>0</v>
      </c>
      <c r="O166" s="137"/>
      <c r="P166" s="135">
        <f t="shared" si="20"/>
        <v>0</v>
      </c>
      <c r="Q166" s="8"/>
      <c r="R166" s="138">
        <f t="shared" si="18"/>
        <v>0</v>
      </c>
      <c r="S166" s="136" t="e">
        <f>VLOOKUP(R166,Regolamento!J$6:L$14,3,0)</f>
        <v>#N/A</v>
      </c>
      <c r="T166" s="8"/>
      <c r="U166" s="140">
        <f t="shared" si="19"/>
        <v>0</v>
      </c>
      <c r="V166" s="8"/>
    </row>
    <row r="167" spans="1:22" hidden="1" x14ac:dyDescent="0.25">
      <c r="A167">
        <v>165</v>
      </c>
      <c r="E167" s="59"/>
      <c r="F167" s="133"/>
      <c r="G167" s="134"/>
      <c r="H167" s="134"/>
      <c r="I167" s="134"/>
      <c r="J167" s="133"/>
      <c r="K167" s="134"/>
      <c r="L167" s="133"/>
      <c r="M167" s="133"/>
      <c r="N167" s="133"/>
      <c r="O167" s="137"/>
      <c r="P167" s="135"/>
      <c r="Q167" s="8"/>
      <c r="R167" s="138"/>
      <c r="S167" s="136"/>
      <c r="T167" s="8"/>
      <c r="U167" s="140"/>
      <c r="V167" s="8"/>
    </row>
    <row r="168" spans="1:22" x14ac:dyDescent="0.25">
      <c r="A168" s="89"/>
      <c r="F168" s="39"/>
      <c r="G168" s="39"/>
      <c r="H168" s="84"/>
      <c r="I168" s="84"/>
      <c r="J168" s="39"/>
      <c r="K168" s="39"/>
      <c r="L168" s="39"/>
      <c r="M168" s="39"/>
      <c r="N168" s="39"/>
      <c r="P168" s="49"/>
      <c r="R168" s="57"/>
      <c r="S168" s="46"/>
      <c r="U168" s="38"/>
    </row>
    <row r="172" spans="1:22" ht="30" x14ac:dyDescent="0.25">
      <c r="F172" s="68" t="s">
        <v>64</v>
      </c>
      <c r="G172" s="126" t="s">
        <v>94</v>
      </c>
      <c r="H172" s="70" t="s">
        <v>325</v>
      </c>
      <c r="I172" s="125" t="s">
        <v>99</v>
      </c>
      <c r="J172" s="68" t="s">
        <v>430</v>
      </c>
      <c r="K172" s="127" t="s">
        <v>432</v>
      </c>
      <c r="L172" s="69" t="s">
        <v>326</v>
      </c>
      <c r="M172" s="123" t="s">
        <v>431</v>
      </c>
      <c r="N172" s="124" t="s">
        <v>100</v>
      </c>
      <c r="P172" s="40" t="s">
        <v>19</v>
      </c>
      <c r="R172" s="191" t="s">
        <v>57</v>
      </c>
      <c r="S172" s="192"/>
      <c r="U172" s="40" t="s">
        <v>19</v>
      </c>
    </row>
    <row r="173" spans="1:22" x14ac:dyDescent="0.25">
      <c r="F173" s="35">
        <f>+'Nora Sciplino'!P113</f>
        <v>672.30009999999993</v>
      </c>
      <c r="G173" s="36">
        <f>+Castellotti!P111</f>
        <v>600.00000000000011</v>
      </c>
      <c r="H173" s="52">
        <f>+'Castelli Pavesi'!P105</f>
        <v>367.8528</v>
      </c>
      <c r="I173" s="83">
        <f>+Solidarietà!P101</f>
        <v>146.02500000000001</v>
      </c>
      <c r="J173" s="35">
        <f>+'Nora Sciplino'!P206</f>
        <v>0</v>
      </c>
      <c r="K173" s="128"/>
      <c r="L173" s="37">
        <f>+'200 Miglia CR'!P229</f>
        <v>0</v>
      </c>
      <c r="M173" s="93">
        <f>+'Erba Ghisallo'!S219</f>
        <v>0</v>
      </c>
      <c r="N173" s="53">
        <f>+Ambrosiano!Q205</f>
        <v>0</v>
      </c>
      <c r="P173" s="41" t="s">
        <v>56</v>
      </c>
      <c r="R173" s="42" t="s">
        <v>58</v>
      </c>
      <c r="S173" s="43" t="s">
        <v>37</v>
      </c>
      <c r="U173" s="41" t="s">
        <v>60</v>
      </c>
    </row>
    <row r="174" spans="1:22" x14ac:dyDescent="0.25">
      <c r="E174"/>
      <c r="F174" s="10">
        <f>SUM(F176:F198)</f>
        <v>672.30009999999993</v>
      </c>
      <c r="G174" s="10">
        <f>SUM(G176:G198)</f>
        <v>600</v>
      </c>
      <c r="H174" s="10">
        <f>SUM(H176:H198)</f>
        <v>367.8528</v>
      </c>
      <c r="I174" s="10">
        <f>SUM(I176:I198)</f>
        <v>146.02500000000001</v>
      </c>
      <c r="J174"/>
      <c r="K174"/>
      <c r="P174"/>
      <c r="S174"/>
      <c r="U174"/>
    </row>
    <row r="175" spans="1:22" ht="15.75" x14ac:dyDescent="0.25">
      <c r="B175" s="142" t="s">
        <v>449</v>
      </c>
      <c r="F175" s="10">
        <f t="shared" ref="F175:H175" si="21">+F173-F174</f>
        <v>0</v>
      </c>
      <c r="G175" s="10">
        <f t="shared" si="21"/>
        <v>0</v>
      </c>
      <c r="H175" s="10">
        <f t="shared" si="21"/>
        <v>0</v>
      </c>
      <c r="I175" s="10">
        <f t="shared" ref="I175" si="22">+I173-I174</f>
        <v>0</v>
      </c>
    </row>
    <row r="176" spans="1:22" x14ac:dyDescent="0.25">
      <c r="A176">
        <v>1</v>
      </c>
      <c r="B176" t="s">
        <v>242</v>
      </c>
      <c r="C176" s="59" t="str">
        <f>VLOOKUP(B176,concorrenti!A:G,7,0)</f>
        <v>MECCANICO</v>
      </c>
      <c r="D176" s="12">
        <f>VLOOKUP(B176,concorrenti!A:E,5,0)</f>
        <v>0</v>
      </c>
      <c r="E176" s="59" t="str">
        <f>VLOOKUP(B176,concorrenti!A$3:G$517,2,0)</f>
        <v>VAMS</v>
      </c>
      <c r="F176" s="129">
        <f>IFERROR(VLOOKUP(B176,'Nora Sciplino'!A$99:P$149,16,0),0)</f>
        <v>58.100000000000009</v>
      </c>
      <c r="G176" s="130">
        <f>IFERROR(VLOOKUP(B176,Castellotti!A$99:P$149,16,0),0)</f>
        <v>72</v>
      </c>
      <c r="H176" s="130">
        <f>IFERROR(VLOOKUP(B176,'Castelli Pavesi'!A$100:P$150,16,0),0)</f>
        <v>121.71600000000001</v>
      </c>
      <c r="I176" s="130">
        <f>IFERROR(VLOOKUP(B176,Solidarietà!A$100:P$150,16,0),0)</f>
        <v>0</v>
      </c>
      <c r="J176" s="129">
        <f>IFERROR(VLOOKUP(B176,Maserati!A$13:P$47,16,0),0)</f>
        <v>0</v>
      </c>
      <c r="K176" s="129">
        <v>0</v>
      </c>
      <c r="L176" s="129">
        <f>IFERROR(VLOOKUP(B176,'200 Miglia CR'!A:P,16,0),0)</f>
        <v>0</v>
      </c>
      <c r="M176" s="129">
        <f>IFERROR(VLOOKUP(B176,Ambrosiano!A:Q,16,0),0)</f>
        <v>0</v>
      </c>
      <c r="N176" s="129">
        <f>IFERROR(VLOOKUP(B176,#REF!,16,0),0)</f>
        <v>0</v>
      </c>
      <c r="O176" s="148"/>
      <c r="P176" s="131">
        <f t="shared" ref="P176:P198" si="23">+F176+H176+I176+G176+N176+L176+M176+J176+K176</f>
        <v>251.81600000000003</v>
      </c>
      <c r="Q176" s="149"/>
      <c r="R176" s="150">
        <f t="shared" ref="R176:R198" si="24">COUNTIF(F176:N176,"&lt;&gt;0")</f>
        <v>3</v>
      </c>
      <c r="S176" s="151">
        <f>VLOOKUP(R176,Regolamento!J$6:L$14,3,0)</f>
        <v>1.1000000000000001</v>
      </c>
      <c r="T176" s="149"/>
      <c r="U176" s="152">
        <f t="shared" ref="U176:U198" si="25">IFERROR(+S176*P176,0)</f>
        <v>276.99760000000003</v>
      </c>
    </row>
    <row r="177" spans="1:21" x14ac:dyDescent="0.25">
      <c r="A177">
        <v>2</v>
      </c>
      <c r="B177" s="71" t="s">
        <v>267</v>
      </c>
      <c r="C177" s="59" t="str">
        <f>VLOOKUP(B177,concorrenti!A:G,7,0)</f>
        <v>MECCANICO</v>
      </c>
      <c r="D177" s="12">
        <f>VLOOKUP(B177,concorrenti!A:E,5,0)</f>
        <v>0</v>
      </c>
      <c r="E177" s="59" t="str">
        <f>VLOOKUP(B177,concorrenti!A$3:G$517,2,0)</f>
        <v>GAMS</v>
      </c>
      <c r="F177" s="133">
        <f>IFERROR(VLOOKUP(B177,'Nora Sciplino'!A$99:P$149,16,0),0)</f>
        <v>0</v>
      </c>
      <c r="G177" s="134">
        <f>IFERROR(VLOOKUP(B177,Castellotti!A$99:P$149,16,0),0)</f>
        <v>0</v>
      </c>
      <c r="H177" s="134">
        <f>IFERROR(VLOOKUP(B177,'Castelli Pavesi'!A$100:P$150,16,0),0)</f>
        <v>0</v>
      </c>
      <c r="I177" s="134">
        <f>IFERROR(VLOOKUP(B177,Solidarietà!A$100:P$150,16,0),0)</f>
        <v>146.02500000000001</v>
      </c>
      <c r="J177" s="133"/>
      <c r="K177" s="133"/>
      <c r="L177" s="133"/>
      <c r="M177" s="133"/>
      <c r="N177" s="133"/>
      <c r="O177" s="153"/>
      <c r="P177" s="135">
        <f t="shared" si="23"/>
        <v>146.02500000000001</v>
      </c>
      <c r="Q177" s="8"/>
      <c r="R177" s="138">
        <f t="shared" si="24"/>
        <v>6</v>
      </c>
      <c r="S177" s="139">
        <f>VLOOKUP(R177,Regolamento!J$6:L$14,3,0)</f>
        <v>1.25</v>
      </c>
      <c r="T177" s="8"/>
      <c r="U177" s="140">
        <f t="shared" si="25"/>
        <v>182.53125</v>
      </c>
    </row>
    <row r="178" spans="1:21" x14ac:dyDescent="0.25">
      <c r="A178">
        <v>3</v>
      </c>
      <c r="B178" t="s">
        <v>240</v>
      </c>
      <c r="C178" s="59" t="str">
        <f>VLOOKUP(B178,concorrenti!A:G,7,0)</f>
        <v>MECCANICO</v>
      </c>
      <c r="D178" s="12">
        <f>VLOOKUP(B178,concorrenti!A:E,5,0)</f>
        <v>0</v>
      </c>
      <c r="E178" s="59" t="str">
        <f>VLOOKUP(B178,concorrenti!A$3:G$517,2,0)</f>
        <v>GAMS</v>
      </c>
      <c r="F178" s="133">
        <f>IFERROR(VLOOKUP(B178,'Nora Sciplino'!A$99:P$149,16,0),0)</f>
        <v>56.440000000000005</v>
      </c>
      <c r="G178" s="134">
        <f>IFERROR(VLOOKUP(B178,Castellotti!A$99:P$149,16,0),0)</f>
        <v>57.6</v>
      </c>
      <c r="H178" s="134">
        <f>IFERROR(VLOOKUP(B178,'Castelli Pavesi'!A$100:P$150,16,0),0)</f>
        <v>0</v>
      </c>
      <c r="I178" s="134">
        <f>IFERROR(VLOOKUP(B178,Solidarietà!A$100:P$150,16,0),0)</f>
        <v>0</v>
      </c>
      <c r="J178" s="133">
        <f>IFERROR(VLOOKUP(B178,Maserati!A$13:P$47,16,0),0)</f>
        <v>0</v>
      </c>
      <c r="K178" s="133">
        <v>0</v>
      </c>
      <c r="L178" s="133">
        <f>IFERROR(VLOOKUP(B178,'200 Miglia CR'!A:P,16,0),0)</f>
        <v>0</v>
      </c>
      <c r="M178" s="133">
        <f>IFERROR(VLOOKUP(B178,Ambrosiano!A:Q,16,0),0)</f>
        <v>0</v>
      </c>
      <c r="N178" s="133">
        <f>IFERROR(VLOOKUP(B178,#REF!,16,0),0)</f>
        <v>0</v>
      </c>
      <c r="O178" s="153"/>
      <c r="P178" s="135">
        <f t="shared" si="23"/>
        <v>114.04</v>
      </c>
      <c r="Q178" s="8"/>
      <c r="R178" s="138">
        <f t="shared" si="24"/>
        <v>2</v>
      </c>
      <c r="S178" s="139">
        <f>VLOOKUP(R178,Regolamento!J$6:L$14,3,0)</f>
        <v>1.05</v>
      </c>
      <c r="T178" s="8"/>
      <c r="U178" s="140">
        <f t="shared" si="25"/>
        <v>119.74200000000002</v>
      </c>
    </row>
    <row r="179" spans="1:21" x14ac:dyDescent="0.25">
      <c r="A179">
        <v>4</v>
      </c>
      <c r="B179" t="s">
        <v>298</v>
      </c>
      <c r="C179" s="59" t="str">
        <f>VLOOKUP(B179,concorrenti!A:G,7,0)</f>
        <v>MECCANICO</v>
      </c>
      <c r="D179" s="12">
        <f>VLOOKUP(B179,concorrenti!A:E,5,0)</f>
        <v>0</v>
      </c>
      <c r="E179" s="59" t="str">
        <f>VLOOKUP(B179,concorrenti!A$3:G$517,2,0)</f>
        <v xml:space="preserve"> VCC CARDUCCI</v>
      </c>
      <c r="F179" s="133">
        <f>IFERROR(VLOOKUP(B179,'Nora Sciplino'!A$99:P$149,16,0),0)</f>
        <v>0</v>
      </c>
      <c r="G179" s="134">
        <f>IFERROR(VLOOKUP(B179,Castellotti!A$99:P$149,16,0),0)</f>
        <v>0</v>
      </c>
      <c r="H179" s="134">
        <f>IFERROR(VLOOKUP(B179,'Castelli Pavesi'!A$100:P$150,16,0),0)</f>
        <v>135.24</v>
      </c>
      <c r="I179" s="134">
        <f>IFERROR(VLOOKUP(B179,Solidarietà!A$100:P$150,16,0),0)</f>
        <v>0</v>
      </c>
      <c r="J179" s="133">
        <f>IFERROR(VLOOKUP(B179,Maserati!A$13:P$47,16,0),0)</f>
        <v>0</v>
      </c>
      <c r="K179" s="133">
        <v>0</v>
      </c>
      <c r="L179" s="133">
        <f>IFERROR(VLOOKUP(B179,'200 Miglia CR'!A:P,16,0),0)</f>
        <v>0</v>
      </c>
      <c r="M179" s="133">
        <f>IFERROR(VLOOKUP(B179,Ambrosiano!A:Q,16,0),0)</f>
        <v>0</v>
      </c>
      <c r="N179" s="133">
        <f>IFERROR(VLOOKUP(B179,#REF!,16,0),0)</f>
        <v>0</v>
      </c>
      <c r="O179" s="153"/>
      <c r="P179" s="135">
        <f t="shared" si="23"/>
        <v>135.24</v>
      </c>
      <c r="Q179" s="8"/>
      <c r="R179" s="138">
        <f t="shared" si="24"/>
        <v>1</v>
      </c>
      <c r="S179" s="139">
        <f>VLOOKUP(R179,Regolamento!J$6:L$14,3,0)</f>
        <v>1</v>
      </c>
      <c r="T179" s="8"/>
      <c r="U179" s="140">
        <f t="shared" si="25"/>
        <v>135.24</v>
      </c>
    </row>
    <row r="180" spans="1:21" x14ac:dyDescent="0.25">
      <c r="A180">
        <v>5</v>
      </c>
      <c r="B180" t="s">
        <v>228</v>
      </c>
      <c r="C180" s="59" t="str">
        <f>VLOOKUP(B180,concorrenti!A:G,7,0)</f>
        <v>MECCANICO</v>
      </c>
      <c r="D180" s="12">
        <f>VLOOKUP(B180,concorrenti!A:E,5,0)</f>
        <v>0</v>
      </c>
      <c r="E180" s="59" t="str">
        <f>VLOOKUP(B180,concorrenti!A$3:G$517,2,0)</f>
        <v>GAMS</v>
      </c>
      <c r="F180" s="133">
        <f>IFERROR(VLOOKUP(B180,'Nora Sciplino'!A$99:P$149,16,0),0)</f>
        <v>0</v>
      </c>
      <c r="G180" s="134">
        <f>IFERROR(VLOOKUP(B180,Castellotti!A$99:P$149,16,0),0)</f>
        <v>0</v>
      </c>
      <c r="H180" s="134">
        <f>IFERROR(VLOOKUP(B180,'Castelli Pavesi'!A$100:P$150,16,0),0)</f>
        <v>110.89680000000001</v>
      </c>
      <c r="I180" s="134">
        <f>IFERROR(VLOOKUP(B180,Solidarietà!A$100:P$150,16,0),0)</f>
        <v>0</v>
      </c>
      <c r="J180" s="133">
        <f>IFERROR(VLOOKUP(B180,Maserati!A$13:P$47,16,0),0)</f>
        <v>0</v>
      </c>
      <c r="K180" s="133">
        <v>0</v>
      </c>
      <c r="L180" s="133">
        <f>IFERROR(VLOOKUP(B180,'200 Miglia CR'!A:P,16,0),0)</f>
        <v>0</v>
      </c>
      <c r="M180" s="133">
        <f>IFERROR(VLOOKUP(B180,Ambrosiano!A:Q,16,0),0)</f>
        <v>0</v>
      </c>
      <c r="N180" s="133">
        <f>IFERROR(VLOOKUP(B180,#REF!,16,0),0)</f>
        <v>0</v>
      </c>
      <c r="O180" s="153"/>
      <c r="P180" s="135">
        <f t="shared" si="23"/>
        <v>110.89680000000001</v>
      </c>
      <c r="Q180" s="8"/>
      <c r="R180" s="138">
        <f t="shared" si="24"/>
        <v>1</v>
      </c>
      <c r="S180" s="139">
        <f>VLOOKUP(R180,Regolamento!J$6:L$14,3,0)</f>
        <v>1</v>
      </c>
      <c r="T180" s="8"/>
      <c r="U180" s="140">
        <f t="shared" si="25"/>
        <v>110.89680000000001</v>
      </c>
    </row>
    <row r="181" spans="1:21" x14ac:dyDescent="0.25">
      <c r="A181">
        <v>6</v>
      </c>
      <c r="B181" t="s">
        <v>72</v>
      </c>
      <c r="C181" s="59" t="str">
        <f>VLOOKUP(B181,concorrenti!A:G,7,0)</f>
        <v>MECCANICO</v>
      </c>
      <c r="D181" s="12">
        <f>VLOOKUP(B181,concorrenti!A:E,5,0)</f>
        <v>0</v>
      </c>
      <c r="E181" s="59" t="str">
        <f>VLOOKUP(B181,concorrenti!A$3:G$517,2,0)</f>
        <v>VAMS</v>
      </c>
      <c r="F181" s="133">
        <f>IFERROR(VLOOKUP(B181,'Nora Sciplino'!A$99:P$149,16,0),0)</f>
        <v>83</v>
      </c>
      <c r="G181" s="134">
        <f>IFERROR(VLOOKUP(B181,Castellotti!A$99:P$149,16,0),0)</f>
        <v>0</v>
      </c>
      <c r="H181" s="134">
        <f>IFERROR(VLOOKUP(B181,'Castelli Pavesi'!A$100:P$150,16,0),0)</f>
        <v>0</v>
      </c>
      <c r="I181" s="134">
        <f>IFERROR(VLOOKUP(B181,Solidarietà!A$100:P$150,16,0),0)</f>
        <v>0</v>
      </c>
      <c r="J181" s="133">
        <f>IFERROR(VLOOKUP(B181,Maserati!A$13:P$47,16,0),0)</f>
        <v>0</v>
      </c>
      <c r="K181" s="133">
        <v>0</v>
      </c>
      <c r="L181" s="133">
        <f>IFERROR(VLOOKUP(B181,'200 Miglia CR'!A:P,16,0),0)</f>
        <v>0</v>
      </c>
      <c r="M181" s="133">
        <f>IFERROR(VLOOKUP(B181,Ambrosiano!A:Q,16,0),0)</f>
        <v>0</v>
      </c>
      <c r="N181" s="133">
        <f>IFERROR(VLOOKUP(B181,#REF!,16,0),0)</f>
        <v>0</v>
      </c>
      <c r="O181" s="153"/>
      <c r="P181" s="135">
        <f t="shared" si="23"/>
        <v>83</v>
      </c>
      <c r="Q181" s="8"/>
      <c r="R181" s="138">
        <f t="shared" si="24"/>
        <v>1</v>
      </c>
      <c r="S181" s="139">
        <f>VLOOKUP(R181,Regolamento!J$6:L$14,3,0)</f>
        <v>1</v>
      </c>
      <c r="T181" s="8"/>
      <c r="U181" s="140">
        <f t="shared" si="25"/>
        <v>83</v>
      </c>
    </row>
    <row r="182" spans="1:21" x14ac:dyDescent="0.25">
      <c r="A182">
        <v>7</v>
      </c>
      <c r="B182" t="s">
        <v>201</v>
      </c>
      <c r="C182" s="59" t="str">
        <f>VLOOKUP(B182,concorrenti!A:G,7,0)</f>
        <v>MECCANICO</v>
      </c>
      <c r="D182" s="12">
        <f>VLOOKUP(B182,concorrenti!A:E,5,0)</f>
        <v>0</v>
      </c>
      <c r="E182" s="59" t="str">
        <f>VLOOKUP(B182,concorrenti!A$3:G$517,2,0)</f>
        <v>GAMS</v>
      </c>
      <c r="F182" s="133">
        <f>IFERROR(VLOOKUP(B182,'Nora Sciplino'!A$99:P$149,16,0),0)</f>
        <v>0</v>
      </c>
      <c r="G182" s="134">
        <f>IFERROR(VLOOKUP(B182,Castellotti!A$99:P$149,16,0),0)</f>
        <v>80</v>
      </c>
      <c r="H182" s="134">
        <f>IFERROR(VLOOKUP(B182,'Castelli Pavesi'!A$100:P$150,16,0),0)</f>
        <v>0</v>
      </c>
      <c r="I182" s="134">
        <f>IFERROR(VLOOKUP(B182,Solidarietà!A$100:P$150,16,0),0)</f>
        <v>0</v>
      </c>
      <c r="J182" s="133">
        <f>IFERROR(VLOOKUP(B182,Maserati!A$13:P$47,16,0),0)</f>
        <v>0</v>
      </c>
      <c r="K182" s="133">
        <v>0</v>
      </c>
      <c r="L182" s="133">
        <f>IFERROR(VLOOKUP(B182,'200 Miglia CR'!A:P,16,0),0)</f>
        <v>0</v>
      </c>
      <c r="M182" s="133">
        <f>IFERROR(VLOOKUP(B182,Ambrosiano!A:Q,16,0),0)</f>
        <v>0</v>
      </c>
      <c r="N182" s="133">
        <f>IFERROR(VLOOKUP(B182,#REF!,16,0),0)</f>
        <v>0</v>
      </c>
      <c r="O182" s="153"/>
      <c r="P182" s="135">
        <f t="shared" si="23"/>
        <v>80</v>
      </c>
      <c r="Q182" s="8"/>
      <c r="R182" s="138">
        <f t="shared" si="24"/>
        <v>1</v>
      </c>
      <c r="S182" s="139">
        <f>VLOOKUP(R182,Regolamento!J$6:L$14,3,0)</f>
        <v>1</v>
      </c>
      <c r="T182" s="8"/>
      <c r="U182" s="140">
        <f t="shared" si="25"/>
        <v>80</v>
      </c>
    </row>
    <row r="183" spans="1:21" x14ac:dyDescent="0.25">
      <c r="A183">
        <v>8</v>
      </c>
      <c r="B183" t="s">
        <v>13</v>
      </c>
      <c r="C183" s="59" t="str">
        <f>VLOOKUP(B183,concorrenti!A:G,7,0)</f>
        <v>MECCANICO</v>
      </c>
      <c r="D183" s="12">
        <f>VLOOKUP(B183,concorrenti!A:E,5,0)</f>
        <v>0</v>
      </c>
      <c r="E183" s="59" t="str">
        <f>VLOOKUP(B183,concorrenti!A$3:G$517,2,0)</f>
        <v>VAMS</v>
      </c>
      <c r="F183" s="133">
        <f>IFERROR(VLOOKUP(B183,'Nora Sciplino'!A$99:P$149,16,0),0)</f>
        <v>74.7</v>
      </c>
      <c r="G183" s="134">
        <f>IFERROR(VLOOKUP(B183,Castellotti!A$99:P$149,16,0),0)</f>
        <v>0</v>
      </c>
      <c r="H183" s="134">
        <f>IFERROR(VLOOKUP(B183,'Castelli Pavesi'!A$100:P$150,16,0),0)</f>
        <v>0</v>
      </c>
      <c r="I183" s="134">
        <f>IFERROR(VLOOKUP(B183,Solidarietà!A$100:P$150,16,0),0)</f>
        <v>0</v>
      </c>
      <c r="J183" s="133">
        <f>IFERROR(VLOOKUP(B183,Maserati!A$13:P$47,16,0),0)</f>
        <v>0</v>
      </c>
      <c r="K183" s="133">
        <v>0</v>
      </c>
      <c r="L183" s="133">
        <f>IFERROR(VLOOKUP(B183,'200 Miglia CR'!A:P,16,0),0)</f>
        <v>0</v>
      </c>
      <c r="M183" s="133">
        <f>IFERROR(VLOOKUP(B183,Ambrosiano!A:Q,16,0),0)</f>
        <v>0</v>
      </c>
      <c r="N183" s="133">
        <f>IFERROR(VLOOKUP(B183,#REF!,16,0),0)</f>
        <v>0</v>
      </c>
      <c r="O183" s="153"/>
      <c r="P183" s="135">
        <f t="shared" si="23"/>
        <v>74.7</v>
      </c>
      <c r="Q183" s="8"/>
      <c r="R183" s="138">
        <f t="shared" si="24"/>
        <v>1</v>
      </c>
      <c r="S183" s="139">
        <f>VLOOKUP(R183,Regolamento!J$6:L$14,3,0)</f>
        <v>1</v>
      </c>
      <c r="T183" s="8"/>
      <c r="U183" s="140">
        <f t="shared" si="25"/>
        <v>74.7</v>
      </c>
    </row>
    <row r="184" spans="1:21" x14ac:dyDescent="0.25">
      <c r="A184">
        <v>9</v>
      </c>
      <c r="B184" t="s">
        <v>78</v>
      </c>
      <c r="C184" s="59" t="str">
        <f>VLOOKUP(B184,concorrenti!A:G,7,0)</f>
        <v>MECCANICO</v>
      </c>
      <c r="D184" s="12">
        <f>VLOOKUP(B184,concorrenti!A:E,5,0)</f>
        <v>0</v>
      </c>
      <c r="E184" s="59" t="str">
        <f>VLOOKUP(B184,concorrenti!A$3:G$517,2,0)</f>
        <v>VAMS</v>
      </c>
      <c r="F184" s="133">
        <f>IFERROR(VLOOKUP(B184,'Nora Sciplino'!A$99:P$149,16,0),0)</f>
        <v>68.06</v>
      </c>
      <c r="G184" s="134">
        <f>IFERROR(VLOOKUP(B184,Castellotti!A$99:P$149,16,0),0)</f>
        <v>0</v>
      </c>
      <c r="H184" s="134">
        <f>IFERROR(VLOOKUP(B184,'Castelli Pavesi'!A$100:P$150,16,0),0)</f>
        <v>0</v>
      </c>
      <c r="I184" s="134">
        <f>IFERROR(VLOOKUP(B184,Solidarietà!A$100:P$150,16,0),0)</f>
        <v>0</v>
      </c>
      <c r="J184" s="133">
        <f>IFERROR(VLOOKUP(B184,Maserati!A$13:P$47,16,0),0)</f>
        <v>0</v>
      </c>
      <c r="K184" s="133">
        <v>0</v>
      </c>
      <c r="L184" s="133">
        <f>IFERROR(VLOOKUP(B184,'200 Miglia CR'!A:P,16,0),0)</f>
        <v>0</v>
      </c>
      <c r="M184" s="133">
        <f>IFERROR(VLOOKUP(B184,Ambrosiano!A:Q,16,0),0)</f>
        <v>0</v>
      </c>
      <c r="N184" s="133">
        <f>IFERROR(VLOOKUP(B184,#REF!,16,0),0)</f>
        <v>0</v>
      </c>
      <c r="O184" s="153"/>
      <c r="P184" s="135">
        <f t="shared" si="23"/>
        <v>68.06</v>
      </c>
      <c r="Q184" s="8"/>
      <c r="R184" s="138">
        <f t="shared" si="24"/>
        <v>1</v>
      </c>
      <c r="S184" s="139">
        <f>VLOOKUP(R184,Regolamento!J$6:L$14,3,0)</f>
        <v>1</v>
      </c>
      <c r="T184" s="8"/>
      <c r="U184" s="140">
        <f t="shared" si="25"/>
        <v>68.06</v>
      </c>
    </row>
    <row r="185" spans="1:21" x14ac:dyDescent="0.25">
      <c r="A185">
        <v>10</v>
      </c>
      <c r="B185" t="s">
        <v>212</v>
      </c>
      <c r="C185" s="59" t="str">
        <f>VLOOKUP(B185,concorrenti!A:G,7,0)</f>
        <v>MECCANICO</v>
      </c>
      <c r="D185" s="12">
        <f>VLOOKUP(B185,concorrenti!A:E,5,0)</f>
        <v>0</v>
      </c>
      <c r="E185" s="59" t="str">
        <f>VLOOKUP(B185,concorrenti!A$3:G$517,2,0)</f>
        <v>CMAE</v>
      </c>
      <c r="F185" s="133">
        <f>IFERROR(VLOOKUP(B185,'Nora Sciplino'!A$99:P$149,16,0),0)</f>
        <v>0</v>
      </c>
      <c r="G185" s="134">
        <f>IFERROR(VLOOKUP(B185,Castellotti!A$99:P$149,16,0),0)</f>
        <v>65.600000000000009</v>
      </c>
      <c r="H185" s="134">
        <f>IFERROR(VLOOKUP(B185,'Castelli Pavesi'!A$100:P$150,16,0),0)</f>
        <v>0</v>
      </c>
      <c r="I185" s="134">
        <f>IFERROR(VLOOKUP(B185,Solidarietà!A$100:P$150,16,0),0)</f>
        <v>0</v>
      </c>
      <c r="J185" s="133">
        <f>IFERROR(VLOOKUP(B185,Maserati!A$13:P$47,16,0),0)</f>
        <v>0</v>
      </c>
      <c r="K185" s="133">
        <v>0</v>
      </c>
      <c r="L185" s="133">
        <f>IFERROR(VLOOKUP(B185,'200 Miglia CR'!A:P,16,0),0)</f>
        <v>0</v>
      </c>
      <c r="M185" s="133">
        <f>IFERROR(VLOOKUP(B185,Ambrosiano!A:Q,16,0),0)</f>
        <v>0</v>
      </c>
      <c r="N185" s="133">
        <f>IFERROR(VLOOKUP(B185,#REF!,16,0),0)</f>
        <v>0</v>
      </c>
      <c r="O185" s="153"/>
      <c r="P185" s="135">
        <f t="shared" si="23"/>
        <v>65.600000000000009</v>
      </c>
      <c r="Q185" s="8"/>
      <c r="R185" s="138">
        <f t="shared" si="24"/>
        <v>1</v>
      </c>
      <c r="S185" s="139">
        <f>VLOOKUP(R185,Regolamento!J$6:L$14,3,0)</f>
        <v>1</v>
      </c>
      <c r="T185" s="8"/>
      <c r="U185" s="140">
        <f t="shared" si="25"/>
        <v>65.600000000000009</v>
      </c>
    </row>
    <row r="186" spans="1:21" x14ac:dyDescent="0.25">
      <c r="A186">
        <v>11</v>
      </c>
      <c r="B186" t="s">
        <v>83</v>
      </c>
      <c r="C186" s="59" t="str">
        <f>VLOOKUP(B186,concorrenti!A:G,7,0)</f>
        <v>MECCANICO</v>
      </c>
      <c r="D186" s="12">
        <f>VLOOKUP(B186,concorrenti!A:E,5,0)</f>
        <v>0</v>
      </c>
      <c r="E186" s="59" t="str">
        <f>VLOOKUP(B186,concorrenti!A$3:G$517,2,0)</f>
        <v>VAMS</v>
      </c>
      <c r="F186" s="133">
        <f>IFERROR(VLOOKUP(B186,'Nora Sciplino'!A$99:P$149,16,0),0)</f>
        <v>63.080000000000005</v>
      </c>
      <c r="G186" s="134">
        <f>IFERROR(VLOOKUP(B186,Castellotti!A$99:P$149,16,0),0)</f>
        <v>0</v>
      </c>
      <c r="H186" s="134">
        <f>IFERROR(VLOOKUP(B186,'Castelli Pavesi'!A$100:P$150,16,0),0)</f>
        <v>0</v>
      </c>
      <c r="I186" s="134">
        <f>IFERROR(VLOOKUP(B186,Solidarietà!A$100:P$150,16,0),0)</f>
        <v>0</v>
      </c>
      <c r="J186" s="133">
        <f>IFERROR(VLOOKUP(B186,Maserati!A$13:P$47,16,0),0)</f>
        <v>0</v>
      </c>
      <c r="K186" s="133">
        <v>0</v>
      </c>
      <c r="L186" s="133">
        <f>IFERROR(VLOOKUP(B186,'200 Miglia CR'!A:P,16,0),0)</f>
        <v>0</v>
      </c>
      <c r="M186" s="133">
        <f>IFERROR(VLOOKUP(B186,Ambrosiano!A:Q,16,0),0)</f>
        <v>0</v>
      </c>
      <c r="N186" s="133">
        <f>IFERROR(VLOOKUP(B186,#REF!,16,0),0)</f>
        <v>0</v>
      </c>
      <c r="O186" s="153"/>
      <c r="P186" s="135">
        <f t="shared" si="23"/>
        <v>63.080000000000005</v>
      </c>
      <c r="Q186" s="8"/>
      <c r="R186" s="138">
        <f t="shared" si="24"/>
        <v>1</v>
      </c>
      <c r="S186" s="139">
        <f>VLOOKUP(R186,Regolamento!J$6:L$14,3,0)</f>
        <v>1</v>
      </c>
      <c r="T186" s="8"/>
      <c r="U186" s="140">
        <f t="shared" si="25"/>
        <v>63.080000000000005</v>
      </c>
    </row>
    <row r="187" spans="1:21" x14ac:dyDescent="0.25">
      <c r="A187">
        <v>12</v>
      </c>
      <c r="B187" t="s">
        <v>541</v>
      </c>
      <c r="C187" s="59" t="str">
        <f>VLOOKUP(B187,concorrenti!A:G,7,0)</f>
        <v>MECCANICO</v>
      </c>
      <c r="D187" s="12">
        <f>VLOOKUP(B187,concorrenti!A:E,5,0)</f>
        <v>0</v>
      </c>
      <c r="E187" s="59" t="str">
        <f>VLOOKUP(B187,concorrenti!A$3:G$517,2,0)</f>
        <v>CMAE</v>
      </c>
      <c r="F187" s="133">
        <f>IFERROR(VLOOKUP(B187,'Nora Sciplino'!A$99:P$149,16,0),0)</f>
        <v>0</v>
      </c>
      <c r="G187" s="134">
        <f>IFERROR(VLOOKUP(B187,Castellotti!A$99:P$149,16,0),0)</f>
        <v>60.800000000000004</v>
      </c>
      <c r="H187" s="134">
        <f>IFERROR(VLOOKUP(B187,'Castelli Pavesi'!A$100:P$150,16,0),0)</f>
        <v>0</v>
      </c>
      <c r="I187" s="134">
        <f>IFERROR(VLOOKUP(B187,Solidarietà!A$100:P$150,16,0),0)</f>
        <v>0</v>
      </c>
      <c r="J187" s="133">
        <f>IFERROR(VLOOKUP(B187,Maserati!A$13:P$47,16,0),0)</f>
        <v>0</v>
      </c>
      <c r="K187" s="133">
        <v>0</v>
      </c>
      <c r="L187" s="133">
        <f>IFERROR(VLOOKUP(B187,'200 Miglia CR'!A:P,16,0),0)</f>
        <v>0</v>
      </c>
      <c r="M187" s="133">
        <f>IFERROR(VLOOKUP(B187,Ambrosiano!A:Q,16,0),0)</f>
        <v>0</v>
      </c>
      <c r="N187" s="133">
        <f>IFERROR(VLOOKUP(B187,#REF!,16,0),0)</f>
        <v>0</v>
      </c>
      <c r="O187" s="153"/>
      <c r="P187" s="135">
        <f t="shared" si="23"/>
        <v>60.800000000000004</v>
      </c>
      <c r="Q187" s="8"/>
      <c r="R187" s="138">
        <f t="shared" si="24"/>
        <v>1</v>
      </c>
      <c r="S187" s="139">
        <f>VLOOKUP(R187,Regolamento!J$6:L$14,3,0)</f>
        <v>1</v>
      </c>
      <c r="T187" s="8"/>
      <c r="U187" s="140">
        <f t="shared" si="25"/>
        <v>60.800000000000004</v>
      </c>
    </row>
    <row r="188" spans="1:21" x14ac:dyDescent="0.25">
      <c r="A188">
        <v>13</v>
      </c>
      <c r="B188" t="s">
        <v>445</v>
      </c>
      <c r="C188" s="59" t="str">
        <f>VLOOKUP(B188,concorrenti!A:G,7,0)</f>
        <v>MECCANICO</v>
      </c>
      <c r="D188" s="12">
        <f>VLOOKUP(B188,concorrenti!A:E,5,0)</f>
        <v>0</v>
      </c>
      <c r="E188" s="59" t="str">
        <f>VLOOKUP(B188,concorrenti!A$3:G$517,2,0)</f>
        <v>GAMS</v>
      </c>
      <c r="F188" s="133">
        <f>IFERROR(VLOOKUP(B188,'Nora Sciplino'!A$99:P$149,16,0),0)</f>
        <v>59.760000000000005</v>
      </c>
      <c r="G188" s="134">
        <f>IFERROR(VLOOKUP(B188,Castellotti!A$99:P$149,16,0),0)</f>
        <v>0</v>
      </c>
      <c r="H188" s="134">
        <f>IFERROR(VLOOKUP(B188,'Castelli Pavesi'!A$100:P$150,16,0),0)</f>
        <v>0</v>
      </c>
      <c r="I188" s="134">
        <f>IFERROR(VLOOKUP(B188,Solidarietà!A$100:P$150,16,0),0)</f>
        <v>0</v>
      </c>
      <c r="J188" s="133">
        <f>IFERROR(VLOOKUP(B188,Maserati!A$13:P$47,16,0),0)</f>
        <v>0</v>
      </c>
      <c r="K188" s="133">
        <v>0</v>
      </c>
      <c r="L188" s="133">
        <f>IFERROR(VLOOKUP(B188,'200 Miglia CR'!A:P,16,0),0)</f>
        <v>0</v>
      </c>
      <c r="M188" s="133">
        <f>IFERROR(VLOOKUP(B188,Ambrosiano!A:Q,16,0),0)</f>
        <v>0</v>
      </c>
      <c r="N188" s="133">
        <f>IFERROR(VLOOKUP(B188,#REF!,16,0),0)</f>
        <v>0</v>
      </c>
      <c r="O188" s="153"/>
      <c r="P188" s="135">
        <f t="shared" si="23"/>
        <v>59.760000000000005</v>
      </c>
      <c r="Q188" s="8"/>
      <c r="R188" s="138">
        <f t="shared" si="24"/>
        <v>1</v>
      </c>
      <c r="S188" s="139">
        <f>VLOOKUP(R188,Regolamento!J$6:L$14,3,0)</f>
        <v>1</v>
      </c>
      <c r="T188" s="8"/>
      <c r="U188" s="140">
        <f t="shared" si="25"/>
        <v>59.760000000000005</v>
      </c>
    </row>
    <row r="189" spans="1:21" x14ac:dyDescent="0.25">
      <c r="A189">
        <v>14</v>
      </c>
      <c r="B189" s="8" t="s">
        <v>86</v>
      </c>
      <c r="C189" s="59" t="str">
        <f>VLOOKUP(B189,concorrenti!A:G,7,0)</f>
        <v>MECCANICO</v>
      </c>
      <c r="D189" s="12">
        <f>VLOOKUP(B189,concorrenti!A:E,5,0)</f>
        <v>0</v>
      </c>
      <c r="E189" s="59" t="str">
        <f>VLOOKUP(B189,concorrenti!A$3:G$517,2,0)</f>
        <v>VALTELLINA</v>
      </c>
      <c r="F189" s="133">
        <f>IFERROR(VLOOKUP(B189,'Nora Sciplino'!A$99:P$149,16,0),0)</f>
        <v>0</v>
      </c>
      <c r="G189" s="134">
        <f>IFERROR(VLOOKUP(B189,Castellotti!A$99:P$149,16,0),0)</f>
        <v>56</v>
      </c>
      <c r="H189" s="134">
        <f>IFERROR(VLOOKUP(B189,'Castelli Pavesi'!A$100:P$150,16,0),0)</f>
        <v>0</v>
      </c>
      <c r="I189" s="134">
        <f>IFERROR(VLOOKUP(B189,Solidarietà!A$100:P$150,16,0),0)</f>
        <v>0</v>
      </c>
      <c r="J189" s="133">
        <f>IFERROR(VLOOKUP(B189,Maserati!A$13:P$47,16,0),0)</f>
        <v>0</v>
      </c>
      <c r="K189" s="133">
        <v>0</v>
      </c>
      <c r="L189" s="133">
        <f>IFERROR(VLOOKUP(B189,'200 Miglia CR'!A:P,16,0),0)</f>
        <v>0</v>
      </c>
      <c r="M189" s="133">
        <f>IFERROR(VLOOKUP(B189,Ambrosiano!A:Q,16,0),0)</f>
        <v>0</v>
      </c>
      <c r="N189" s="133">
        <f>IFERROR(VLOOKUP(B189,#REF!,16,0),0)</f>
        <v>0</v>
      </c>
      <c r="O189" s="153"/>
      <c r="P189" s="135">
        <f t="shared" si="23"/>
        <v>56</v>
      </c>
      <c r="Q189" s="8"/>
      <c r="R189" s="138">
        <f t="shared" si="24"/>
        <v>1</v>
      </c>
      <c r="S189" s="139">
        <f>VLOOKUP(R189,Regolamento!J$6:L$14,3,0)</f>
        <v>1</v>
      </c>
      <c r="T189" s="8"/>
      <c r="U189" s="140">
        <f t="shared" si="25"/>
        <v>56</v>
      </c>
    </row>
    <row r="190" spans="1:21" x14ac:dyDescent="0.25">
      <c r="A190">
        <v>15</v>
      </c>
      <c r="B190" t="s">
        <v>200</v>
      </c>
      <c r="C190" s="59" t="str">
        <f>VLOOKUP(B190,concorrenti!A:G,7,0)</f>
        <v>MECCANICO</v>
      </c>
      <c r="D190" s="12">
        <f>VLOOKUP(B190,concorrenti!A:E,5,0)</f>
        <v>0</v>
      </c>
      <c r="E190" s="59" t="str">
        <f>VLOOKUP(B190,concorrenti!A$3:G$517,2,0)</f>
        <v>GAMS</v>
      </c>
      <c r="F190" s="133">
        <f>IFERROR(VLOOKUP(B190,'Nora Sciplino'!A$99:P$149,16,0),0)</f>
        <v>54.78</v>
      </c>
      <c r="G190" s="134">
        <f>IFERROR(VLOOKUP(B190,Castellotti!A$99:P$149,16,0),0)</f>
        <v>0</v>
      </c>
      <c r="H190" s="134">
        <f>IFERROR(VLOOKUP(B190,'Castelli Pavesi'!A$100:P$150,16,0),0)</f>
        <v>0</v>
      </c>
      <c r="I190" s="134">
        <f>IFERROR(VLOOKUP(B190,Solidarietà!A$100:P$150,16,0),0)</f>
        <v>0</v>
      </c>
      <c r="J190" s="133">
        <f>IFERROR(VLOOKUP(B190,Maserati!A$13:P$47,16,0),0)</f>
        <v>0</v>
      </c>
      <c r="K190" s="133">
        <v>0</v>
      </c>
      <c r="L190" s="133">
        <f>IFERROR(VLOOKUP(B190,'200 Miglia CR'!A:P,16,0),0)</f>
        <v>0</v>
      </c>
      <c r="M190" s="133">
        <f>IFERROR(VLOOKUP(B190,Ambrosiano!A:Q,16,0),0)</f>
        <v>0</v>
      </c>
      <c r="N190" s="133">
        <f>IFERROR(VLOOKUP(B190,#REF!,16,0),0)</f>
        <v>0</v>
      </c>
      <c r="O190" s="153"/>
      <c r="P190" s="135">
        <f t="shared" si="23"/>
        <v>54.78</v>
      </c>
      <c r="Q190" s="8"/>
      <c r="R190" s="138">
        <f t="shared" si="24"/>
        <v>1</v>
      </c>
      <c r="S190" s="139">
        <f>VLOOKUP(R190,Regolamento!J$6:L$14,3,0)</f>
        <v>1</v>
      </c>
      <c r="T190" s="8"/>
      <c r="U190" s="140">
        <f t="shared" si="25"/>
        <v>54.78</v>
      </c>
    </row>
    <row r="191" spans="1:21" x14ac:dyDescent="0.25">
      <c r="A191">
        <v>16</v>
      </c>
      <c r="B191" t="s">
        <v>138</v>
      </c>
      <c r="C191" s="59" t="str">
        <f>VLOOKUP(B191,concorrenti!A:G,7,0)</f>
        <v>MECCANICO</v>
      </c>
      <c r="D191" s="12">
        <f>VLOOKUP(B191,concorrenti!A:E,5,0)</f>
        <v>0</v>
      </c>
      <c r="E191" s="59" t="str">
        <f>VLOOKUP(B191,concorrenti!A$3:G$517,2,0)</f>
        <v>CASTELLOTTI</v>
      </c>
      <c r="F191" s="133">
        <f>IFERROR(VLOOKUP(B191,'Nora Sciplino'!A$99:P$149,16,0),0)</f>
        <v>0</v>
      </c>
      <c r="G191" s="134">
        <f>IFERROR(VLOOKUP(B191,Castellotti!A$99:P$149,16,0),0)</f>
        <v>54.400000000000006</v>
      </c>
      <c r="H191" s="134">
        <f>IFERROR(VLOOKUP(B191,'Castelli Pavesi'!A$100:P$150,16,0),0)</f>
        <v>0</v>
      </c>
      <c r="I191" s="134">
        <f>IFERROR(VLOOKUP(B191,Solidarietà!A$100:P$150,16,0),0)</f>
        <v>0</v>
      </c>
      <c r="J191" s="133">
        <f>IFERROR(VLOOKUP(B191,Maserati!A$13:P$47,16,0),0)</f>
        <v>0</v>
      </c>
      <c r="K191" s="133">
        <v>0</v>
      </c>
      <c r="L191" s="133">
        <f>IFERROR(VLOOKUP(B191,'200 Miglia CR'!A:P,16,0),0)</f>
        <v>0</v>
      </c>
      <c r="M191" s="133">
        <f>IFERROR(VLOOKUP(B191,Ambrosiano!A:Q,16,0),0)</f>
        <v>0</v>
      </c>
      <c r="N191" s="133">
        <f>IFERROR(VLOOKUP(B191,#REF!,16,0),0)</f>
        <v>0</v>
      </c>
      <c r="O191" s="153"/>
      <c r="P191" s="135">
        <f t="shared" si="23"/>
        <v>54.400000000000006</v>
      </c>
      <c r="Q191" s="8"/>
      <c r="R191" s="138">
        <f t="shared" si="24"/>
        <v>1</v>
      </c>
      <c r="S191" s="139">
        <f>VLOOKUP(R191,Regolamento!J$6:L$14,3,0)</f>
        <v>1</v>
      </c>
      <c r="T191" s="8"/>
      <c r="U191" s="140">
        <f t="shared" si="25"/>
        <v>54.400000000000006</v>
      </c>
    </row>
    <row r="192" spans="1:21" x14ac:dyDescent="0.25">
      <c r="A192">
        <v>17</v>
      </c>
      <c r="B192" t="s">
        <v>215</v>
      </c>
      <c r="C192" s="59" t="str">
        <f>VLOOKUP(B192,concorrenti!A:G,7,0)</f>
        <v>MECCANICO</v>
      </c>
      <c r="D192" s="12">
        <f>VLOOKUP(B192,concorrenti!A:E,5,0)</f>
        <v>0</v>
      </c>
      <c r="E192" s="59" t="str">
        <f>VLOOKUP(B192,concorrenti!A$3:G$517,2,0)</f>
        <v>GAMS</v>
      </c>
      <c r="F192" s="133">
        <f>IFERROR(VLOOKUP(B192,'Nora Sciplino'!A$99:P$149,16,0),0)</f>
        <v>53.120000000000005</v>
      </c>
      <c r="G192" s="134">
        <f>IFERROR(VLOOKUP(B192,Castellotti!A$99:P$149,16,0),0)</f>
        <v>0</v>
      </c>
      <c r="H192" s="134">
        <f>IFERROR(VLOOKUP(B192,'Castelli Pavesi'!A$100:P$150,16,0),0)</f>
        <v>0</v>
      </c>
      <c r="I192" s="134">
        <f>IFERROR(VLOOKUP(B192,Solidarietà!A$100:P$150,16,0),0)</f>
        <v>0</v>
      </c>
      <c r="J192" s="133">
        <f>IFERROR(VLOOKUP(B192,Maserati!A$13:P$47,16,0),0)</f>
        <v>0</v>
      </c>
      <c r="K192" s="133">
        <v>0</v>
      </c>
      <c r="L192" s="133">
        <f>IFERROR(VLOOKUP(B192,'200 Miglia CR'!A:P,16,0),0)</f>
        <v>0</v>
      </c>
      <c r="M192" s="133">
        <f>IFERROR(VLOOKUP(B192,Ambrosiano!A:Q,16,0),0)</f>
        <v>0</v>
      </c>
      <c r="N192" s="133">
        <f>IFERROR(VLOOKUP(B192,#REF!,16,0),0)</f>
        <v>0</v>
      </c>
      <c r="O192" s="153"/>
      <c r="P192" s="135">
        <f t="shared" si="23"/>
        <v>53.120000000000005</v>
      </c>
      <c r="Q192" s="8"/>
      <c r="R192" s="138">
        <f t="shared" si="24"/>
        <v>1</v>
      </c>
      <c r="S192" s="139">
        <f>VLOOKUP(R192,Regolamento!J$6:L$14,3,0)</f>
        <v>1</v>
      </c>
      <c r="T192" s="8"/>
      <c r="U192" s="140">
        <f t="shared" si="25"/>
        <v>53.120000000000005</v>
      </c>
    </row>
    <row r="193" spans="1:27" x14ac:dyDescent="0.25">
      <c r="A193">
        <v>18</v>
      </c>
      <c r="B193" t="s">
        <v>543</v>
      </c>
      <c r="C193" s="59" t="str">
        <f>VLOOKUP(B193,concorrenti!A:G,7,0)</f>
        <v>MECCANICO</v>
      </c>
      <c r="D193" s="12">
        <f>VLOOKUP(B193,concorrenti!A:E,5,0)</f>
        <v>0</v>
      </c>
      <c r="E193" s="59" t="str">
        <f>VLOOKUP(B193,concorrenti!A$3:G$517,2,0)</f>
        <v>CASTELLOTTI</v>
      </c>
      <c r="F193" s="133">
        <f>IFERROR(VLOOKUP(B193,'Nora Sciplino'!A$99:P$149,16,0),0)</f>
        <v>0</v>
      </c>
      <c r="G193" s="134">
        <f>IFERROR(VLOOKUP(B193,Castellotti!A$99:P$149,16,0),0)</f>
        <v>52.800000000000004</v>
      </c>
      <c r="H193" s="134">
        <f>IFERROR(VLOOKUP(B193,'Castelli Pavesi'!A$100:P$150,16,0),0)</f>
        <v>0</v>
      </c>
      <c r="I193" s="134">
        <f>IFERROR(VLOOKUP(B193,Solidarietà!A$100:P$150,16,0),0)</f>
        <v>0</v>
      </c>
      <c r="J193" s="133">
        <f>IFERROR(VLOOKUP(B193,Maserati!A$13:P$47,16,0),0)</f>
        <v>0</v>
      </c>
      <c r="K193" s="133">
        <v>0</v>
      </c>
      <c r="L193" s="133">
        <f>IFERROR(VLOOKUP(B193,'200 Miglia CR'!A:P,16,0),0)</f>
        <v>0</v>
      </c>
      <c r="M193" s="133">
        <f>IFERROR(VLOOKUP(B193,Ambrosiano!A:Q,16,0),0)</f>
        <v>0</v>
      </c>
      <c r="N193" s="133">
        <f>IFERROR(VLOOKUP(B193,#REF!,16,0),0)</f>
        <v>0</v>
      </c>
      <c r="O193" s="153"/>
      <c r="P193" s="135">
        <f t="shared" si="23"/>
        <v>52.800000000000004</v>
      </c>
      <c r="Q193" s="8"/>
      <c r="R193" s="138">
        <f t="shared" si="24"/>
        <v>1</v>
      </c>
      <c r="S193" s="139">
        <f>VLOOKUP(R193,Regolamento!J$6:L$14,3,0)</f>
        <v>1</v>
      </c>
      <c r="T193" s="8"/>
      <c r="U193" s="140">
        <f t="shared" si="25"/>
        <v>52.800000000000004</v>
      </c>
    </row>
    <row r="194" spans="1:27" x14ac:dyDescent="0.25">
      <c r="A194">
        <v>19</v>
      </c>
      <c r="B194" t="s">
        <v>446</v>
      </c>
      <c r="C194" s="59" t="str">
        <f>VLOOKUP(B194,concorrenti!A:G,7,0)</f>
        <v>MECCANICO</v>
      </c>
      <c r="D194" s="12">
        <f>VLOOKUP(B194,concorrenti!A:E,5,0)</f>
        <v>0</v>
      </c>
      <c r="E194" s="59" t="str">
        <f>VLOOKUP(B194,concorrenti!A$3:G$517,2,0)</f>
        <v>GAMS</v>
      </c>
      <c r="F194" s="133">
        <f>IFERROR(VLOOKUP(B194,'Nora Sciplino'!A$99:P$149,16,0),0)</f>
        <v>51.460000000000008</v>
      </c>
      <c r="G194" s="134">
        <f>IFERROR(VLOOKUP(B194,Castellotti!A$99:P$149,16,0),0)</f>
        <v>0</v>
      </c>
      <c r="H194" s="134">
        <f>IFERROR(VLOOKUP(B194,'Castelli Pavesi'!A$100:P$150,16,0),0)</f>
        <v>0</v>
      </c>
      <c r="I194" s="134">
        <f>IFERROR(VLOOKUP(B194,Solidarietà!A$100:P$150,16,0),0)</f>
        <v>0</v>
      </c>
      <c r="J194" s="133">
        <f>IFERROR(VLOOKUP(B194,Maserati!A$13:P$47,16,0),0)</f>
        <v>0</v>
      </c>
      <c r="K194" s="133">
        <v>0</v>
      </c>
      <c r="L194" s="133">
        <f>IFERROR(VLOOKUP(B194,'200 Miglia CR'!A:P,16,0),0)</f>
        <v>0</v>
      </c>
      <c r="M194" s="133">
        <f>IFERROR(VLOOKUP(B194,Ambrosiano!A:Q,16,0),0)</f>
        <v>0</v>
      </c>
      <c r="N194" s="133">
        <f>IFERROR(VLOOKUP(B194,#REF!,16,0),0)</f>
        <v>0</v>
      </c>
      <c r="O194" s="153"/>
      <c r="P194" s="135">
        <f t="shared" si="23"/>
        <v>51.460000000000008</v>
      </c>
      <c r="Q194" s="8"/>
      <c r="R194" s="138">
        <f t="shared" si="24"/>
        <v>1</v>
      </c>
      <c r="S194" s="139">
        <f>VLOOKUP(R194,Regolamento!J$6:L$14,3,0)</f>
        <v>1</v>
      </c>
      <c r="T194" s="8"/>
      <c r="U194" s="140">
        <f t="shared" si="25"/>
        <v>51.460000000000008</v>
      </c>
    </row>
    <row r="195" spans="1:27" x14ac:dyDescent="0.25">
      <c r="A195">
        <v>20</v>
      </c>
      <c r="B195" s="8" t="s">
        <v>135</v>
      </c>
      <c r="C195" s="59" t="str">
        <f>VLOOKUP(B195,concorrenti!A:G,7,0)</f>
        <v>MECCANICO</v>
      </c>
      <c r="D195" s="12">
        <f>VLOOKUP(B195,concorrenti!A:E,5,0)</f>
        <v>0</v>
      </c>
      <c r="E195" s="59" t="str">
        <f>VLOOKUP(B195,concorrenti!A$3:G$517,2,0)</f>
        <v>CASTELLOTTI</v>
      </c>
      <c r="F195" s="133">
        <f>IFERROR(VLOOKUP(B195,'Nora Sciplino'!A$99:P$149,16,0),0)</f>
        <v>0</v>
      </c>
      <c r="G195" s="134">
        <f>IFERROR(VLOOKUP(B195,Castellotti!A$99:P$149,16,0),0)</f>
        <v>51.2</v>
      </c>
      <c r="H195" s="134">
        <f>IFERROR(VLOOKUP(B195,'Castelli Pavesi'!A$100:P$150,16,0),0)</f>
        <v>0</v>
      </c>
      <c r="I195" s="134">
        <f>IFERROR(VLOOKUP(B195,Solidarietà!A$100:P$150,16,0),0)</f>
        <v>0</v>
      </c>
      <c r="J195" s="133">
        <f>IFERROR(VLOOKUP(B195,Maserati!A$13:P$47,16,0),0)</f>
        <v>0</v>
      </c>
      <c r="K195" s="133">
        <v>0</v>
      </c>
      <c r="L195" s="133">
        <f>IFERROR(VLOOKUP(B195,'200 Miglia CR'!A:P,16,0),0)</f>
        <v>0</v>
      </c>
      <c r="M195" s="133">
        <f>IFERROR(VLOOKUP(B195,Ambrosiano!A:Q,16,0),0)</f>
        <v>0</v>
      </c>
      <c r="N195" s="133">
        <f>IFERROR(VLOOKUP(B195,#REF!,16,0),0)</f>
        <v>0</v>
      </c>
      <c r="O195" s="153"/>
      <c r="P195" s="135">
        <f t="shared" si="23"/>
        <v>51.2</v>
      </c>
      <c r="Q195" s="8"/>
      <c r="R195" s="138">
        <f t="shared" si="24"/>
        <v>1</v>
      </c>
      <c r="S195" s="139">
        <f>VLOOKUP(R195,Regolamento!J$6:L$14,3,0)</f>
        <v>1</v>
      </c>
      <c r="T195" s="8"/>
      <c r="U195" s="140">
        <f t="shared" si="25"/>
        <v>51.2</v>
      </c>
    </row>
    <row r="196" spans="1:27" x14ac:dyDescent="0.25">
      <c r="A196">
        <v>21</v>
      </c>
      <c r="B196" t="s">
        <v>447</v>
      </c>
      <c r="C196" s="59" t="str">
        <f>VLOOKUP(B196,concorrenti!A:G,7,0)</f>
        <v>MECCANICO</v>
      </c>
      <c r="D196" s="12">
        <f>VLOOKUP(B196,concorrenti!A:E,5,0)</f>
        <v>0</v>
      </c>
      <c r="E196" s="59" t="str">
        <f>VLOOKUP(B196,concorrenti!A$3:G$517,2,0)</f>
        <v>CMAE</v>
      </c>
      <c r="F196" s="133">
        <f>IFERROR(VLOOKUP(B196,'Nora Sciplino'!A$99:P$149,16,0),0)</f>
        <v>49.800000000000004</v>
      </c>
      <c r="G196" s="134">
        <f>IFERROR(VLOOKUP(B196,Castellotti!A$99:P$149,16,0),0)</f>
        <v>0</v>
      </c>
      <c r="H196" s="134">
        <f>IFERROR(VLOOKUP(B196,'Castelli Pavesi'!A$100:P$150,16,0),0)</f>
        <v>0</v>
      </c>
      <c r="I196" s="134">
        <f>IFERROR(VLOOKUP(B196,Solidarietà!A$100:P$150,16,0),0)</f>
        <v>0</v>
      </c>
      <c r="J196" s="133">
        <f>IFERROR(VLOOKUP(B196,Maserati!A$13:P$47,16,0),0)</f>
        <v>0</v>
      </c>
      <c r="K196" s="133">
        <v>0</v>
      </c>
      <c r="L196" s="133">
        <f>IFERROR(VLOOKUP(B196,'200 Miglia CR'!A:P,16,0),0)</f>
        <v>0</v>
      </c>
      <c r="M196" s="133">
        <f>IFERROR(VLOOKUP(B196,Ambrosiano!A:Q,16,0),0)</f>
        <v>0</v>
      </c>
      <c r="N196" s="133">
        <f>IFERROR(VLOOKUP(B196,#REF!,16,0),0)</f>
        <v>0</v>
      </c>
      <c r="O196" s="153"/>
      <c r="P196" s="135">
        <f t="shared" si="23"/>
        <v>49.800000000000004</v>
      </c>
      <c r="Q196" s="8"/>
      <c r="R196" s="138">
        <f t="shared" si="24"/>
        <v>1</v>
      </c>
      <c r="S196" s="139">
        <f>VLOOKUP(R196,Regolamento!J$6:L$14,3,0)</f>
        <v>1</v>
      </c>
      <c r="T196" s="8"/>
      <c r="U196" s="140">
        <f t="shared" si="25"/>
        <v>49.800000000000004</v>
      </c>
    </row>
    <row r="197" spans="1:27" x14ac:dyDescent="0.25">
      <c r="A197">
        <v>22</v>
      </c>
      <c r="B197" t="s">
        <v>542</v>
      </c>
      <c r="C197" s="59" t="str">
        <f>VLOOKUP(B197,concorrenti!A:G,7,0)</f>
        <v>MECCANICO</v>
      </c>
      <c r="D197" s="12">
        <f>VLOOKUP(B197,concorrenti!A:E,5,0)</f>
        <v>0</v>
      </c>
      <c r="E197" s="59" t="str">
        <f>VLOOKUP(B197,concorrenti!A$3:G$517,2,0)</f>
        <v>CASTELLOTTI</v>
      </c>
      <c r="F197" s="133">
        <f>IFERROR(VLOOKUP(B197,'Nora Sciplino'!A$99:P$149,16,0),0)</f>
        <v>0</v>
      </c>
      <c r="G197" s="134">
        <f>IFERROR(VLOOKUP(B197,Castellotti!A$99:P$149,16,0),0)</f>
        <v>49.6</v>
      </c>
      <c r="H197" s="134">
        <f>IFERROR(VLOOKUP(B197,'Castelli Pavesi'!A$100:P$150,16,0),0)</f>
        <v>0</v>
      </c>
      <c r="I197" s="134">
        <f>IFERROR(VLOOKUP(B197,Solidarietà!A$100:P$150,16,0),0)</f>
        <v>0</v>
      </c>
      <c r="J197" s="133">
        <f>IFERROR(VLOOKUP(B197,Maserati!A$13:P$47,16,0),0)</f>
        <v>0</v>
      </c>
      <c r="K197" s="133">
        <v>0</v>
      </c>
      <c r="L197" s="133">
        <f>IFERROR(VLOOKUP(B197,'200 Miglia CR'!A:P,16,0),0)</f>
        <v>0</v>
      </c>
      <c r="M197" s="133">
        <f>IFERROR(VLOOKUP(B197,Ambrosiano!A:Q,16,0),0)</f>
        <v>0</v>
      </c>
      <c r="N197" s="133">
        <f>IFERROR(VLOOKUP(B197,#REF!,16,0),0)</f>
        <v>0</v>
      </c>
      <c r="O197" s="153"/>
      <c r="P197" s="135">
        <f t="shared" si="23"/>
        <v>49.6</v>
      </c>
      <c r="Q197" s="8"/>
      <c r="R197" s="138">
        <f t="shared" si="24"/>
        <v>1</v>
      </c>
      <c r="S197" s="139">
        <f>VLOOKUP(R197,Regolamento!J$6:L$14,3,0)</f>
        <v>1</v>
      </c>
      <c r="T197" s="8"/>
      <c r="U197" s="140">
        <f t="shared" si="25"/>
        <v>49.6</v>
      </c>
    </row>
    <row r="198" spans="1:27" ht="15" customHeight="1" x14ac:dyDescent="0.25">
      <c r="A198">
        <v>23</v>
      </c>
      <c r="B198" t="s">
        <v>213</v>
      </c>
      <c r="C198" s="59" t="str">
        <f>VLOOKUP(B198,concorrenti!A:G,7,0)</f>
        <v>MECCANICO</v>
      </c>
      <c r="D198" s="12">
        <f>VLOOKUP(B198,concorrenti!A:E,5,0)</f>
        <v>0</v>
      </c>
      <c r="E198" s="59" t="str">
        <f>VLOOKUP(B198,concorrenti!A$3:G$517,2,0)</f>
        <v>GAMS</v>
      </c>
      <c r="F198" s="154">
        <f>IFERROR(VLOOKUP(B198,'Nora Sciplino'!A$99:P$149,16,0),0)</f>
        <v>1E-4</v>
      </c>
      <c r="G198" s="154">
        <f>IFERROR(VLOOKUP(B198,Castellotti!A$99:P$149,16,0),0)</f>
        <v>0</v>
      </c>
      <c r="H198" s="154">
        <f>IFERROR(VLOOKUP(B198,'Castelli Pavesi'!A$100:P$150,16,0),0)</f>
        <v>0</v>
      </c>
      <c r="I198" s="154">
        <f>IFERROR(VLOOKUP(B198,Solidarietà!A$100:P$150,16,0),0)</f>
        <v>0</v>
      </c>
      <c r="J198" s="154">
        <f>IFERROR(VLOOKUP(B198,Maserati!A$13:P$47,16,0),0)</f>
        <v>0</v>
      </c>
      <c r="K198" s="154">
        <v>0</v>
      </c>
      <c r="L198" s="154">
        <f>IFERROR(VLOOKUP(B198,'200 Miglia CR'!A:P,16,0),0)</f>
        <v>0</v>
      </c>
      <c r="M198" s="154">
        <f>IFERROR(VLOOKUP(B198,Ambrosiano!A:Q,16,0),0)</f>
        <v>0</v>
      </c>
      <c r="N198" s="154">
        <f>IFERROR(VLOOKUP(B198,#REF!,16,0),0)</f>
        <v>0</v>
      </c>
      <c r="O198" s="155"/>
      <c r="P198" s="156">
        <f t="shared" si="23"/>
        <v>1E-4</v>
      </c>
      <c r="Q198" s="157"/>
      <c r="R198" s="158">
        <f t="shared" si="24"/>
        <v>1</v>
      </c>
      <c r="S198" s="159">
        <f>VLOOKUP(R198,Regolamento!J$6:L$14,3,0)</f>
        <v>1</v>
      </c>
      <c r="T198" s="157"/>
      <c r="U198" s="160">
        <f t="shared" si="25"/>
        <v>1E-4</v>
      </c>
    </row>
    <row r="199" spans="1:27" x14ac:dyDescent="0.25">
      <c r="Z199" s="4"/>
    </row>
    <row r="200" spans="1:27" x14ac:dyDescent="0.25">
      <c r="Z200" s="4"/>
    </row>
    <row r="201" spans="1:27" x14ac:dyDescent="0.25">
      <c r="Z201" s="4"/>
    </row>
    <row r="202" spans="1:27" ht="30" x14ac:dyDescent="0.25">
      <c r="B202" s="163" t="s">
        <v>120</v>
      </c>
      <c r="F202" s="68" t="s">
        <v>64</v>
      </c>
      <c r="G202" s="126" t="s">
        <v>94</v>
      </c>
      <c r="H202" s="70" t="s">
        <v>325</v>
      </c>
      <c r="I202" s="125" t="s">
        <v>99</v>
      </c>
      <c r="J202" s="68" t="s">
        <v>430</v>
      </c>
      <c r="K202" s="127" t="s">
        <v>432</v>
      </c>
      <c r="L202" s="69" t="s">
        <v>326</v>
      </c>
      <c r="M202" s="123" t="s">
        <v>431</v>
      </c>
      <c r="N202" s="124" t="s">
        <v>100</v>
      </c>
      <c r="P202" s="40" t="s">
        <v>19</v>
      </c>
      <c r="Z202" s="4"/>
    </row>
    <row r="203" spans="1:27" x14ac:dyDescent="0.25">
      <c r="B203" s="8" t="s">
        <v>327</v>
      </c>
      <c r="F203" s="35">
        <f>+'Nora Sciplino'!L215</f>
        <v>0</v>
      </c>
      <c r="G203" s="36">
        <f>+Castellotti!Q226</f>
        <v>0</v>
      </c>
      <c r="H203" s="52">
        <f>+'Castelli Pavesi'!Q219</f>
        <v>0</v>
      </c>
      <c r="I203" s="83">
        <f>+Solidarietà!Q226</f>
        <v>0</v>
      </c>
      <c r="J203" s="35">
        <f>+'Nora Sciplino'!P215</f>
        <v>0</v>
      </c>
      <c r="K203" s="128"/>
      <c r="L203" s="37">
        <f>+'200 Miglia CR'!P238</f>
        <v>0</v>
      </c>
      <c r="M203" s="93">
        <f>+'Erba Ghisallo'!S228</f>
        <v>0</v>
      </c>
      <c r="N203" s="53">
        <f>+Ambrosiano!Q214</f>
        <v>0</v>
      </c>
      <c r="P203" s="76" t="s">
        <v>11</v>
      </c>
    </row>
    <row r="204" spans="1:27" x14ac:dyDescent="0.25">
      <c r="A204">
        <v>1</v>
      </c>
      <c r="B204" s="8" t="s">
        <v>94</v>
      </c>
      <c r="C204" s="74"/>
      <c r="D204" s="74"/>
      <c r="E204" t="s">
        <v>113</v>
      </c>
      <c r="F204" s="44">
        <v>15</v>
      </c>
      <c r="G204" s="80">
        <v>15</v>
      </c>
      <c r="H204" s="80">
        <v>10</v>
      </c>
      <c r="I204" s="94">
        <v>12</v>
      </c>
      <c r="J204" s="80"/>
      <c r="K204" s="80"/>
      <c r="L204" s="80"/>
      <c r="M204" s="80"/>
      <c r="N204" s="108"/>
      <c r="P204" s="47">
        <f t="shared" ref="P204:P220" si="26">SUBTOTAL(9,F204:N204)</f>
        <v>52</v>
      </c>
      <c r="U204"/>
      <c r="V204" s="4"/>
      <c r="W204"/>
      <c r="AA204" s="4"/>
    </row>
    <row r="205" spans="1:27" x14ac:dyDescent="0.25">
      <c r="A205">
        <v>2</v>
      </c>
      <c r="B205" s="8" t="s">
        <v>93</v>
      </c>
      <c r="C205" s="75"/>
      <c r="E205" t="s">
        <v>115</v>
      </c>
      <c r="F205" s="45">
        <v>8</v>
      </c>
      <c r="G205" s="81">
        <v>2</v>
      </c>
      <c r="H205" s="81">
        <v>15</v>
      </c>
      <c r="I205" s="95">
        <v>15</v>
      </c>
      <c r="J205" s="81"/>
      <c r="K205" s="81"/>
      <c r="L205" s="81"/>
      <c r="M205" s="81"/>
      <c r="N205" s="109"/>
      <c r="P205" s="48">
        <f t="shared" si="26"/>
        <v>40</v>
      </c>
      <c r="U205"/>
      <c r="V205" s="4"/>
      <c r="W205"/>
      <c r="AA205" s="4"/>
    </row>
    <row r="206" spans="1:27" x14ac:dyDescent="0.25">
      <c r="A206">
        <v>3</v>
      </c>
      <c r="B206" s="8" t="s">
        <v>65</v>
      </c>
      <c r="C206" s="75"/>
      <c r="E206" t="s">
        <v>114</v>
      </c>
      <c r="F206" s="45">
        <v>12</v>
      </c>
      <c r="G206" s="81">
        <v>10</v>
      </c>
      <c r="H206" s="81">
        <v>7</v>
      </c>
      <c r="I206" s="95">
        <v>8</v>
      </c>
      <c r="J206" s="81"/>
      <c r="K206" s="81"/>
      <c r="L206" s="81"/>
      <c r="M206" s="81"/>
      <c r="N206" s="109"/>
      <c r="P206" s="48">
        <f t="shared" si="26"/>
        <v>37</v>
      </c>
      <c r="U206" s="87"/>
      <c r="V206" s="4"/>
      <c r="W206"/>
      <c r="AA206" s="4"/>
    </row>
    <row r="207" spans="1:27" x14ac:dyDescent="0.25">
      <c r="A207">
        <v>4</v>
      </c>
      <c r="B207" s="8" t="s">
        <v>63</v>
      </c>
      <c r="C207" s="75"/>
      <c r="E207" t="s">
        <v>117</v>
      </c>
      <c r="F207" s="45">
        <v>7</v>
      </c>
      <c r="G207" s="81">
        <v>12</v>
      </c>
      <c r="H207" s="81">
        <v>4</v>
      </c>
      <c r="I207" s="95">
        <v>5</v>
      </c>
      <c r="J207" s="81"/>
      <c r="K207" s="81"/>
      <c r="L207" s="81"/>
      <c r="M207" s="81"/>
      <c r="N207" s="109"/>
      <c r="P207" s="48">
        <f t="shared" si="26"/>
        <v>28</v>
      </c>
      <c r="U207"/>
      <c r="V207" s="4"/>
      <c r="W207"/>
      <c r="AA207" s="4"/>
    </row>
    <row r="208" spans="1:27" x14ac:dyDescent="0.25">
      <c r="A208">
        <v>5</v>
      </c>
      <c r="B208" s="8" t="s">
        <v>318</v>
      </c>
      <c r="C208" s="75"/>
      <c r="E208" t="s">
        <v>328</v>
      </c>
      <c r="F208" s="45">
        <v>6</v>
      </c>
      <c r="G208" s="81">
        <v>7</v>
      </c>
      <c r="H208" s="81">
        <v>8</v>
      </c>
      <c r="I208" s="95">
        <v>7</v>
      </c>
      <c r="J208" s="81"/>
      <c r="K208" s="81"/>
      <c r="L208" s="81"/>
      <c r="M208" s="81"/>
      <c r="N208" s="109"/>
      <c r="P208" s="48">
        <f t="shared" si="26"/>
        <v>28</v>
      </c>
      <c r="U208"/>
      <c r="V208" s="4"/>
      <c r="W208"/>
      <c r="Y208" s="12"/>
      <c r="AA208" s="4"/>
    </row>
    <row r="209" spans="1:27" x14ac:dyDescent="0.25">
      <c r="A209">
        <v>6</v>
      </c>
      <c r="B209" s="8" t="s">
        <v>321</v>
      </c>
      <c r="C209" s="75"/>
      <c r="E209" t="s">
        <v>329</v>
      </c>
      <c r="F209" s="45">
        <v>5</v>
      </c>
      <c r="G209" s="81">
        <v>8</v>
      </c>
      <c r="H209" s="81">
        <v>12</v>
      </c>
      <c r="I209" s="95">
        <v>2</v>
      </c>
      <c r="J209" s="81"/>
      <c r="K209" s="81"/>
      <c r="L209" s="81"/>
      <c r="M209" s="81"/>
      <c r="N209" s="109"/>
      <c r="P209" s="48">
        <f t="shared" si="26"/>
        <v>27</v>
      </c>
      <c r="U209" s="87"/>
      <c r="V209" s="4"/>
      <c r="W209"/>
      <c r="AA209" s="4"/>
    </row>
    <row r="210" spans="1:27" x14ac:dyDescent="0.25">
      <c r="A210">
        <v>7</v>
      </c>
      <c r="B210" s="8" t="s">
        <v>111</v>
      </c>
      <c r="C210" s="74"/>
      <c r="D210" s="74"/>
      <c r="E210" t="s">
        <v>118</v>
      </c>
      <c r="F210" s="45">
        <v>10</v>
      </c>
      <c r="G210" s="81">
        <v>4</v>
      </c>
      <c r="H210" s="81">
        <v>5</v>
      </c>
      <c r="I210" s="95"/>
      <c r="J210" s="81"/>
      <c r="K210" s="81"/>
      <c r="L210" s="81"/>
      <c r="M210" s="81"/>
      <c r="N210" s="109"/>
      <c r="P210" s="48">
        <f t="shared" si="26"/>
        <v>19</v>
      </c>
      <c r="U210"/>
      <c r="V210" s="4"/>
      <c r="W210"/>
      <c r="AA210" s="4"/>
    </row>
    <row r="211" spans="1:27" x14ac:dyDescent="0.25">
      <c r="A211">
        <v>8</v>
      </c>
      <c r="B211" s="106" t="s">
        <v>369</v>
      </c>
      <c r="E211" t="s">
        <v>377</v>
      </c>
      <c r="F211" s="45"/>
      <c r="H211" s="81"/>
      <c r="I211" s="95">
        <v>10</v>
      </c>
      <c r="J211" s="81"/>
      <c r="K211" s="81"/>
      <c r="L211" s="107"/>
      <c r="M211" s="107"/>
      <c r="N211" s="110"/>
      <c r="P211" s="48">
        <f t="shared" si="26"/>
        <v>10</v>
      </c>
      <c r="U211" s="173"/>
      <c r="V211" s="4"/>
      <c r="W211"/>
      <c r="Z211" s="12"/>
      <c r="AA211" s="4"/>
    </row>
    <row r="212" spans="1:27" x14ac:dyDescent="0.25">
      <c r="A212">
        <v>9</v>
      </c>
      <c r="B212" s="8" t="s">
        <v>95</v>
      </c>
      <c r="E212" t="s">
        <v>116</v>
      </c>
      <c r="F212" s="45">
        <v>4</v>
      </c>
      <c r="G212" s="81"/>
      <c r="H212" s="81">
        <v>2</v>
      </c>
      <c r="I212" s="95">
        <v>2</v>
      </c>
      <c r="J212" s="81"/>
      <c r="K212" s="81"/>
      <c r="L212" s="81"/>
      <c r="M212" s="81"/>
      <c r="N212" s="109"/>
      <c r="P212" s="48">
        <f t="shared" si="26"/>
        <v>8</v>
      </c>
      <c r="U212" s="8"/>
      <c r="V212" s="4"/>
      <c r="W212"/>
      <c r="AA212" s="4"/>
    </row>
    <row r="213" spans="1:27" x14ac:dyDescent="0.25">
      <c r="A213">
        <v>10</v>
      </c>
      <c r="B213" s="8" t="s">
        <v>109</v>
      </c>
      <c r="E213" t="s">
        <v>114</v>
      </c>
      <c r="F213" s="45">
        <v>2</v>
      </c>
      <c r="G213" s="81">
        <v>2</v>
      </c>
      <c r="H213" s="81">
        <v>2</v>
      </c>
      <c r="I213" s="95">
        <v>2</v>
      </c>
      <c r="J213" s="81"/>
      <c r="K213" s="81"/>
      <c r="L213" s="81"/>
      <c r="M213" s="81"/>
      <c r="N213" s="109"/>
      <c r="P213" s="48">
        <f t="shared" si="26"/>
        <v>8</v>
      </c>
      <c r="U213" s="87"/>
      <c r="V213" s="4"/>
      <c r="W213"/>
    </row>
    <row r="214" spans="1:27" x14ac:dyDescent="0.25">
      <c r="A214">
        <v>11</v>
      </c>
      <c r="B214" s="8" t="s">
        <v>378</v>
      </c>
      <c r="E214" t="s">
        <v>356</v>
      </c>
      <c r="F214" s="45"/>
      <c r="G214" s="81">
        <v>2</v>
      </c>
      <c r="H214" s="81">
        <v>2</v>
      </c>
      <c r="I214" s="95">
        <v>4</v>
      </c>
      <c r="J214" s="81"/>
      <c r="K214" s="81"/>
      <c r="L214" s="81"/>
      <c r="M214" s="81"/>
      <c r="N214" s="109"/>
      <c r="P214" s="48">
        <f t="shared" si="26"/>
        <v>8</v>
      </c>
      <c r="U214" s="173"/>
      <c r="V214" s="4"/>
      <c r="W214"/>
      <c r="AA214" s="4"/>
    </row>
    <row r="215" spans="1:27" x14ac:dyDescent="0.25">
      <c r="A215">
        <v>12</v>
      </c>
      <c r="B215" s="8" t="s">
        <v>197</v>
      </c>
      <c r="E215" t="s">
        <v>117</v>
      </c>
      <c r="F215" s="45"/>
      <c r="G215" s="81"/>
      <c r="H215" s="81">
        <v>2</v>
      </c>
      <c r="I215" s="95">
        <v>6</v>
      </c>
      <c r="J215" s="81"/>
      <c r="K215" s="81"/>
      <c r="L215" s="81"/>
      <c r="M215" s="81"/>
      <c r="N215" s="109"/>
      <c r="P215" s="48">
        <f t="shared" si="26"/>
        <v>8</v>
      </c>
      <c r="U215"/>
      <c r="V215" s="4"/>
      <c r="W215"/>
    </row>
    <row r="216" spans="1:27" x14ac:dyDescent="0.25">
      <c r="A216">
        <v>13</v>
      </c>
      <c r="B216" s="8" t="s">
        <v>107</v>
      </c>
      <c r="C216" s="75"/>
      <c r="E216" t="s">
        <v>112</v>
      </c>
      <c r="F216" s="45"/>
      <c r="G216" s="81">
        <v>6</v>
      </c>
      <c r="H216" s="81"/>
      <c r="I216" s="95"/>
      <c r="J216" s="81"/>
      <c r="K216" s="81"/>
      <c r="L216" s="81"/>
      <c r="M216" s="81"/>
      <c r="N216" s="109"/>
      <c r="P216" s="48">
        <f t="shared" si="26"/>
        <v>6</v>
      </c>
      <c r="U216"/>
      <c r="V216" s="4"/>
      <c r="W216"/>
    </row>
    <row r="217" spans="1:27" x14ac:dyDescent="0.25">
      <c r="A217">
        <v>14</v>
      </c>
      <c r="B217" s="8" t="s">
        <v>414</v>
      </c>
      <c r="E217" t="s">
        <v>115</v>
      </c>
      <c r="F217" s="45"/>
      <c r="G217" s="81">
        <v>2</v>
      </c>
      <c r="H217" s="81">
        <v>2</v>
      </c>
      <c r="I217" s="95">
        <v>2</v>
      </c>
      <c r="J217" s="81"/>
      <c r="K217" s="81"/>
      <c r="L217" s="81"/>
      <c r="M217" s="81"/>
      <c r="N217" s="109"/>
      <c r="P217" s="48">
        <f t="shared" si="26"/>
        <v>6</v>
      </c>
      <c r="U217"/>
      <c r="V217" s="4"/>
    </row>
    <row r="218" spans="1:27" x14ac:dyDescent="0.25">
      <c r="A218">
        <v>15</v>
      </c>
      <c r="B218" s="8" t="s">
        <v>594</v>
      </c>
      <c r="E218" t="s">
        <v>112</v>
      </c>
      <c r="F218" s="45"/>
      <c r="G218" s="81">
        <v>5</v>
      </c>
      <c r="H218" s="81"/>
      <c r="I218" s="95"/>
      <c r="J218" s="81"/>
      <c r="K218" s="81"/>
      <c r="L218" s="81"/>
      <c r="M218" s="81"/>
      <c r="N218" s="109"/>
      <c r="P218" s="48">
        <f t="shared" si="26"/>
        <v>5</v>
      </c>
    </row>
    <row r="219" spans="1:27" x14ac:dyDescent="0.25">
      <c r="A219">
        <v>16</v>
      </c>
      <c r="B219" s="8" t="s">
        <v>320</v>
      </c>
      <c r="C219" s="75"/>
      <c r="E219" t="s">
        <v>144</v>
      </c>
      <c r="F219" s="45"/>
      <c r="G219" s="81">
        <v>2</v>
      </c>
      <c r="H219" s="81"/>
      <c r="I219" s="95">
        <v>2</v>
      </c>
      <c r="J219" s="81"/>
      <c r="K219" s="81"/>
      <c r="L219" s="81"/>
      <c r="M219" s="81"/>
      <c r="N219" s="109"/>
      <c r="P219" s="48">
        <f t="shared" si="26"/>
        <v>4</v>
      </c>
    </row>
    <row r="220" spans="1:27" x14ac:dyDescent="0.25">
      <c r="A220">
        <v>17</v>
      </c>
      <c r="B220" s="8" t="s">
        <v>108</v>
      </c>
      <c r="E220" t="s">
        <v>330</v>
      </c>
      <c r="F220" s="45"/>
      <c r="G220" s="81">
        <v>2</v>
      </c>
      <c r="H220" s="81"/>
      <c r="I220" s="95"/>
      <c r="J220" s="81"/>
      <c r="K220" s="81"/>
      <c r="L220" s="81"/>
      <c r="M220" s="81"/>
      <c r="N220" s="109"/>
      <c r="P220" s="48">
        <f t="shared" si="26"/>
        <v>2</v>
      </c>
    </row>
    <row r="221" spans="1:27" x14ac:dyDescent="0.25">
      <c r="A221">
        <v>18</v>
      </c>
      <c r="B221" s="8" t="s">
        <v>319</v>
      </c>
      <c r="E221" t="s">
        <v>331</v>
      </c>
      <c r="F221" s="45"/>
      <c r="G221" s="81"/>
      <c r="H221" s="81"/>
      <c r="I221" s="95"/>
      <c r="J221" s="81"/>
      <c r="K221" s="81"/>
      <c r="L221" s="81"/>
      <c r="M221" s="81"/>
      <c r="N221" s="109"/>
      <c r="P221" s="48">
        <f t="shared" ref="P221:P222" si="27">SUBTOTAL(9,F221:N221)</f>
        <v>0</v>
      </c>
    </row>
    <row r="222" spans="1:27" x14ac:dyDescent="0.25">
      <c r="A222">
        <v>19</v>
      </c>
      <c r="B222" s="8" t="s">
        <v>420</v>
      </c>
      <c r="C222" s="75"/>
      <c r="E222" t="s">
        <v>424</v>
      </c>
      <c r="F222" s="57"/>
      <c r="G222" s="82"/>
      <c r="H222" s="82"/>
      <c r="I222" s="96"/>
      <c r="J222" s="82"/>
      <c r="K222" s="82"/>
      <c r="L222" s="82"/>
      <c r="M222" s="82"/>
      <c r="N222" s="111"/>
      <c r="P222" s="49">
        <f t="shared" si="27"/>
        <v>0</v>
      </c>
    </row>
    <row r="229" spans="5:5" x14ac:dyDescent="0.25">
      <c r="E229"/>
    </row>
    <row r="231" spans="5:5" x14ac:dyDescent="0.25">
      <c r="E231"/>
    </row>
    <row r="232" spans="5:5" x14ac:dyDescent="0.25">
      <c r="E232"/>
    </row>
  </sheetData>
  <sheetProtection algorithmName="SHA-512" hashValue="VGNnkfUt3BaUOwEGX/8YB0Mganh7K8pfHY9qLmqHudyT+j4wBG6GC2YCEGeI9DQlx9sAq5TO28XE5aSLz10b6Q==" saltValue="DZeDImJpevqAngK7We/8lg==" spinCount="100000" sheet="1" objects="1" scenarios="1"/>
  <sortState ref="B6:U121">
    <sortCondition descending="1" ref="U6:U121"/>
  </sortState>
  <mergeCells count="3">
    <mergeCell ref="R172:S172"/>
    <mergeCell ref="W1:X1"/>
    <mergeCell ref="R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113"/>
  <sheetViews>
    <sheetView workbookViewId="0">
      <selection activeCell="B15" sqref="B15"/>
    </sheetView>
  </sheetViews>
  <sheetFormatPr defaultRowHeight="15" x14ac:dyDescent="0.25"/>
  <cols>
    <col min="1" max="1" width="25" bestFit="1" customWidth="1"/>
    <col min="2" max="2" width="24.42578125" style="8" bestFit="1" customWidth="1"/>
    <col min="3" max="3" width="9.140625" style="12" bestFit="1" customWidth="1"/>
    <col min="4" max="4" width="14.5703125" bestFit="1" customWidth="1"/>
    <col min="5" max="5" width="20.42578125" style="143" bestFit="1" customWidth="1"/>
    <col min="6" max="6" width="5.7109375" bestFit="1" customWidth="1"/>
    <col min="7" max="7" width="3.140625" customWidth="1"/>
    <col min="8" max="8" width="10.5703125" bestFit="1" customWidth="1"/>
    <col min="9" max="9" width="9.7109375" bestFit="1" customWidth="1"/>
    <col min="10" max="10" width="13.28515625" bestFit="1" customWidth="1"/>
    <col min="11" max="11" width="2.28515625" customWidth="1"/>
    <col min="12" max="13" width="5.7109375" bestFit="1" customWidth="1"/>
    <col min="16" max="16" width="9.5703125" style="61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  <col min="25" max="25" width="27.140625" bestFit="1" customWidth="1"/>
    <col min="26" max="26" width="10.5703125" style="4" bestFit="1" customWidth="1"/>
    <col min="31" max="31" width="9.7109375" style="4" bestFit="1" customWidth="1"/>
  </cols>
  <sheetData>
    <row r="1" spans="1:31" ht="15.75" x14ac:dyDescent="0.25">
      <c r="A1" t="s">
        <v>46</v>
      </c>
      <c r="H1" s="195" t="s">
        <v>427</v>
      </c>
      <c r="I1" s="195"/>
      <c r="J1" s="195"/>
      <c r="K1" s="195"/>
      <c r="L1" s="195"/>
      <c r="M1" s="195"/>
      <c r="N1" s="195"/>
      <c r="O1" s="195"/>
      <c r="P1" s="195"/>
      <c r="T1" t="s">
        <v>94</v>
      </c>
      <c r="U1">
        <v>327.22000000000003</v>
      </c>
      <c r="V1">
        <v>15</v>
      </c>
    </row>
    <row r="2" spans="1:31" x14ac:dyDescent="0.25">
      <c r="A2" t="s">
        <v>47</v>
      </c>
      <c r="E2" s="144">
        <v>45725</v>
      </c>
      <c r="K2" s="11"/>
      <c r="T2" t="s">
        <v>65</v>
      </c>
      <c r="U2">
        <v>237.75</v>
      </c>
      <c r="V2">
        <v>12</v>
      </c>
    </row>
    <row r="3" spans="1:31" x14ac:dyDescent="0.25">
      <c r="A3" t="s">
        <v>62</v>
      </c>
      <c r="E3" s="144" t="s">
        <v>63</v>
      </c>
      <c r="K3" s="11"/>
      <c r="T3" t="s">
        <v>111</v>
      </c>
      <c r="U3">
        <v>224.96</v>
      </c>
      <c r="V3">
        <v>10</v>
      </c>
    </row>
    <row r="4" spans="1:31" x14ac:dyDescent="0.25">
      <c r="A4" t="s">
        <v>50</v>
      </c>
      <c r="E4" s="144" t="s">
        <v>332</v>
      </c>
      <c r="K4" s="11"/>
      <c r="T4" t="s">
        <v>93</v>
      </c>
      <c r="U4">
        <v>209.62</v>
      </c>
      <c r="V4">
        <v>8</v>
      </c>
    </row>
    <row r="5" spans="1:31" x14ac:dyDescent="0.25">
      <c r="A5" t="s">
        <v>48</v>
      </c>
      <c r="E5" s="144">
        <v>66</v>
      </c>
      <c r="K5" s="11"/>
      <c r="T5" t="s">
        <v>63</v>
      </c>
      <c r="U5">
        <v>184.06</v>
      </c>
      <c r="V5">
        <v>7</v>
      </c>
    </row>
    <row r="6" spans="1:31" x14ac:dyDescent="0.25">
      <c r="A6" t="s">
        <v>682</v>
      </c>
      <c r="E6" s="144" t="s">
        <v>681</v>
      </c>
      <c r="K6" s="11"/>
      <c r="T6" t="s">
        <v>318</v>
      </c>
      <c r="U6">
        <v>86.92</v>
      </c>
      <c r="V6">
        <v>6</v>
      </c>
    </row>
    <row r="7" spans="1:31" x14ac:dyDescent="0.25">
      <c r="E7" s="144"/>
      <c r="K7" s="11"/>
      <c r="T7" t="s">
        <v>394</v>
      </c>
      <c r="U7">
        <v>53.68</v>
      </c>
      <c r="V7">
        <v>5</v>
      </c>
    </row>
    <row r="8" spans="1:31" x14ac:dyDescent="0.25">
      <c r="A8" s="34" t="s">
        <v>43</v>
      </c>
      <c r="B8" s="97" t="s">
        <v>244</v>
      </c>
      <c r="C8" s="58" t="s">
        <v>45</v>
      </c>
      <c r="D8" s="16" t="s">
        <v>53</v>
      </c>
      <c r="E8" s="145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182"/>
      <c r="T8" t="s">
        <v>95</v>
      </c>
      <c r="U8">
        <v>12.78</v>
      </c>
      <c r="V8">
        <v>4</v>
      </c>
    </row>
    <row r="9" spans="1:31" x14ac:dyDescent="0.25">
      <c r="A9" s="2"/>
      <c r="B9" s="54"/>
      <c r="C9" s="7"/>
      <c r="D9" s="2"/>
      <c r="E9" s="146"/>
      <c r="F9" s="2"/>
      <c r="G9" s="2"/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183" t="s">
        <v>11</v>
      </c>
      <c r="Q9" s="2"/>
      <c r="R9" s="2"/>
      <c r="S9" s="2"/>
      <c r="T9" t="s">
        <v>109</v>
      </c>
      <c r="U9">
        <v>3.83</v>
      </c>
      <c r="V9">
        <v>2</v>
      </c>
    </row>
    <row r="10" spans="1:31" s="2" customFormat="1" x14ac:dyDescent="0.25">
      <c r="B10" s="54"/>
      <c r="C10" s="7"/>
      <c r="E10" s="146"/>
      <c r="G10" s="3"/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184"/>
      <c r="T10"/>
      <c r="U10"/>
      <c r="V10"/>
      <c r="Z10" s="6"/>
      <c r="AE10" s="6"/>
    </row>
    <row r="11" spans="1:31" s="2" customFormat="1" ht="15.75" x14ac:dyDescent="0.25">
      <c r="A11" s="142" t="s">
        <v>483</v>
      </c>
      <c r="B11" s="54"/>
      <c r="C11" s="7"/>
      <c r="E11" s="146"/>
      <c r="H11" s="3"/>
      <c r="I11" s="24"/>
      <c r="J11" s="24"/>
      <c r="K11" s="6"/>
      <c r="P11" s="61"/>
      <c r="R11" s="3" t="s">
        <v>106</v>
      </c>
      <c r="T11"/>
      <c r="U11"/>
      <c r="V11"/>
      <c r="Z11" s="6"/>
      <c r="AE11" s="6"/>
    </row>
    <row r="12" spans="1:31" s="2" customFormat="1" x14ac:dyDescent="0.25">
      <c r="A12" s="8" t="s">
        <v>124</v>
      </c>
      <c r="B12" s="172" t="str">
        <f>VLOOKUP(A12,concorrenti!A:B,2,0)</f>
        <v>CASTELLOTTI</v>
      </c>
      <c r="C12" s="172" t="str">
        <f>VLOOKUP(A12,concorrenti!A:E,5,0)</f>
        <v>X</v>
      </c>
      <c r="D12" s="8" t="s">
        <v>166</v>
      </c>
      <c r="E12" s="187" t="s">
        <v>517</v>
      </c>
      <c r="F12" s="8" t="s">
        <v>475</v>
      </c>
      <c r="G12" s="8"/>
      <c r="H12" s="62">
        <v>174</v>
      </c>
      <c r="I12" s="137">
        <f t="shared" ref="I12:I43" si="0">IF(C12&lt;&gt;0,((1+RIGHT(F12,2)/100)-0.1),(1+RIGHT(F12,2)/100))</f>
        <v>1.79</v>
      </c>
      <c r="J12" s="137">
        <f t="shared" ref="J12:J43" si="1">+H12*I12</f>
        <v>311.45999999999998</v>
      </c>
      <c r="K12" s="137"/>
      <c r="L12" s="8">
        <v>1</v>
      </c>
      <c r="M12" s="8">
        <f>VLOOKUP(L12,Regolamento!A:B,2,0)</f>
        <v>50</v>
      </c>
      <c r="N12" s="137">
        <f t="shared" ref="N12:N46" si="2">1+E$5/100</f>
        <v>1.6600000000000001</v>
      </c>
      <c r="O12" s="137">
        <f t="shared" ref="O12:O46" si="3">1+E$6/100</f>
        <v>1.6600000000000001</v>
      </c>
      <c r="P12" s="181">
        <f>IF(H12&lt;&gt;0,+M12*N12*O12,0)</f>
        <v>137.78</v>
      </c>
      <c r="Q12" s="8"/>
      <c r="R12" s="61">
        <f t="shared" ref="R12:R46" si="4">+H12/E$5</f>
        <v>2.6363636363636362</v>
      </c>
      <c r="S12" s="167"/>
      <c r="Z12" s="6"/>
      <c r="AE12" s="6"/>
    </row>
    <row r="13" spans="1:31" s="167" customFormat="1" x14ac:dyDescent="0.25">
      <c r="A13" s="8" t="s">
        <v>285</v>
      </c>
      <c r="B13" s="172" t="str">
        <f>VLOOKUP(A13,concorrenti!A:B,2,0)</f>
        <v>CASTELLOTTI</v>
      </c>
      <c r="C13" s="172">
        <f>VLOOKUP(A13,concorrenti!A:E,5,0)</f>
        <v>0</v>
      </c>
      <c r="D13" s="8" t="s">
        <v>165</v>
      </c>
      <c r="E13" s="187" t="s">
        <v>510</v>
      </c>
      <c r="F13" s="8" t="s">
        <v>469</v>
      </c>
      <c r="G13" s="8"/>
      <c r="H13" s="62">
        <v>200</v>
      </c>
      <c r="I13" s="137">
        <f t="shared" si="0"/>
        <v>1.77</v>
      </c>
      <c r="J13" s="137">
        <f t="shared" si="1"/>
        <v>354</v>
      </c>
      <c r="K13" s="137"/>
      <c r="L13" s="8">
        <v>2</v>
      </c>
      <c r="M13" s="8">
        <f>VLOOKUP(L13,Regolamento!A:B,2,0)</f>
        <v>45</v>
      </c>
      <c r="N13" s="137">
        <f t="shared" si="2"/>
        <v>1.6600000000000001</v>
      </c>
      <c r="O13" s="137">
        <f t="shared" si="3"/>
        <v>1.6600000000000001</v>
      </c>
      <c r="P13" s="185">
        <f t="shared" ref="P13:P46" si="5">IF(H13&lt;&gt;0,+M13*N13*O13,0)</f>
        <v>124.00200000000001</v>
      </c>
      <c r="Q13" s="8"/>
      <c r="R13" s="61">
        <f t="shared" si="4"/>
        <v>3.0303030303030303</v>
      </c>
      <c r="S13"/>
      <c r="T13" s="169"/>
      <c r="U13" s="179"/>
      <c r="Z13" s="168"/>
      <c r="AD13" s="177"/>
      <c r="AE13" s="168"/>
    </row>
    <row r="14" spans="1:31" x14ac:dyDescent="0.25">
      <c r="A14" s="8" t="s">
        <v>156</v>
      </c>
      <c r="B14" s="172" t="str">
        <f>VLOOKUP(A14,concorrenti!A:B,2,0)</f>
        <v>VCC COMO</v>
      </c>
      <c r="C14" s="172">
        <f>VLOOKUP(A14,concorrenti!A:E,5,0)</f>
        <v>0</v>
      </c>
      <c r="D14" s="8" t="s">
        <v>102</v>
      </c>
      <c r="E14" s="187" t="s">
        <v>484</v>
      </c>
      <c r="F14" s="8" t="s">
        <v>451</v>
      </c>
      <c r="G14" s="8"/>
      <c r="H14" s="137">
        <v>239.99999999999997</v>
      </c>
      <c r="I14" s="137">
        <f t="shared" si="0"/>
        <v>1.56</v>
      </c>
      <c r="J14" s="137">
        <f t="shared" si="1"/>
        <v>374.4</v>
      </c>
      <c r="K14" s="137"/>
      <c r="L14" s="8">
        <v>3</v>
      </c>
      <c r="M14" s="8">
        <f>VLOOKUP(L14,Regolamento!A:B,2,0)</f>
        <v>41</v>
      </c>
      <c r="N14" s="137">
        <f t="shared" si="2"/>
        <v>1.6600000000000001</v>
      </c>
      <c r="O14" s="137">
        <f t="shared" si="3"/>
        <v>1.6600000000000001</v>
      </c>
      <c r="P14" s="185">
        <f t="shared" si="5"/>
        <v>112.97960000000002</v>
      </c>
      <c r="Q14" s="8" t="s">
        <v>7</v>
      </c>
      <c r="R14" s="61">
        <f t="shared" si="4"/>
        <v>3.6363636363636358</v>
      </c>
      <c r="T14" s="6"/>
      <c r="U14" s="51"/>
      <c r="AD14" s="116"/>
    </row>
    <row r="15" spans="1:31" x14ac:dyDescent="0.25">
      <c r="A15" s="8" t="s">
        <v>20</v>
      </c>
      <c r="B15" s="172" t="str">
        <f>VLOOKUP(A15,concorrenti!A:B,2,0)</f>
        <v>CAVEM</v>
      </c>
      <c r="C15" s="172">
        <f>VLOOKUP(A15,concorrenti!A:E,5,0)</f>
        <v>0</v>
      </c>
      <c r="D15" s="8" t="s">
        <v>102</v>
      </c>
      <c r="E15" s="187" t="s">
        <v>500</v>
      </c>
      <c r="F15" s="8" t="s">
        <v>465</v>
      </c>
      <c r="G15" s="8"/>
      <c r="H15" s="137">
        <v>224</v>
      </c>
      <c r="I15" s="137">
        <f t="shared" si="0"/>
        <v>1.72</v>
      </c>
      <c r="J15" s="137">
        <f t="shared" si="1"/>
        <v>385.28</v>
      </c>
      <c r="K15" s="137"/>
      <c r="L15" s="8">
        <v>4</v>
      </c>
      <c r="M15" s="8">
        <f>VLOOKUP(L15,Regolamento!A:B,2,0)</f>
        <v>38</v>
      </c>
      <c r="N15" s="137">
        <f t="shared" si="2"/>
        <v>1.6600000000000001</v>
      </c>
      <c r="O15" s="137">
        <f t="shared" si="3"/>
        <v>1.6600000000000001</v>
      </c>
      <c r="P15" s="185">
        <f t="shared" si="5"/>
        <v>104.71280000000002</v>
      </c>
      <c r="Q15" s="8"/>
      <c r="R15" s="61">
        <f t="shared" si="4"/>
        <v>3.393939393939394</v>
      </c>
      <c r="T15" s="15"/>
      <c r="U15" s="51"/>
      <c r="Y15" s="8"/>
      <c r="AD15" s="116"/>
    </row>
    <row r="16" spans="1:31" x14ac:dyDescent="0.25">
      <c r="A16" s="8" t="s">
        <v>151</v>
      </c>
      <c r="B16" s="172" t="str">
        <f>VLOOKUP(A16,concorrenti!A:B,2,0)</f>
        <v>OROBICO</v>
      </c>
      <c r="C16" s="172">
        <f>VLOOKUP(A16,concorrenti!A:E,5,0)</f>
        <v>0</v>
      </c>
      <c r="D16" s="8" t="s">
        <v>102</v>
      </c>
      <c r="E16" s="187" t="s">
        <v>492</v>
      </c>
      <c r="F16" s="8" t="s">
        <v>459</v>
      </c>
      <c r="G16" s="8"/>
      <c r="H16" s="137">
        <v>253.99999999999997</v>
      </c>
      <c r="I16" s="137">
        <f t="shared" si="0"/>
        <v>1.6600000000000001</v>
      </c>
      <c r="J16" s="137">
        <f t="shared" si="1"/>
        <v>421.64</v>
      </c>
      <c r="K16" s="137"/>
      <c r="L16" s="8">
        <v>5</v>
      </c>
      <c r="M16" s="8">
        <f>VLOOKUP(L16,Regolamento!A:B,2,0)</f>
        <v>36</v>
      </c>
      <c r="N16" s="137">
        <f t="shared" si="2"/>
        <v>1.6600000000000001</v>
      </c>
      <c r="O16" s="137">
        <f t="shared" si="3"/>
        <v>1.6600000000000001</v>
      </c>
      <c r="P16" s="185">
        <f t="shared" si="5"/>
        <v>99.201600000000013</v>
      </c>
      <c r="Q16" s="8"/>
      <c r="R16" s="61">
        <f t="shared" si="4"/>
        <v>3.8484848484848482</v>
      </c>
      <c r="T16" s="15"/>
      <c r="U16" s="51"/>
      <c r="AD16" s="116"/>
    </row>
    <row r="17" spans="1:32" x14ac:dyDescent="0.25">
      <c r="A17" s="8" t="s">
        <v>439</v>
      </c>
      <c r="B17" s="172" t="str">
        <f>VLOOKUP(A17,concorrenti!A:B,2,0)</f>
        <v>PROGETTO MITE</v>
      </c>
      <c r="C17" s="172">
        <f>VLOOKUP(A17,concorrenti!A:E,5,0)</f>
        <v>0</v>
      </c>
      <c r="D17" s="8" t="s">
        <v>169</v>
      </c>
      <c r="E17" s="187" t="s">
        <v>358</v>
      </c>
      <c r="F17" s="8" t="s">
        <v>466</v>
      </c>
      <c r="G17" s="8"/>
      <c r="H17" s="137">
        <v>249</v>
      </c>
      <c r="I17" s="137">
        <f t="shared" si="0"/>
        <v>1.73</v>
      </c>
      <c r="J17" s="137">
        <f t="shared" si="1"/>
        <v>430.77</v>
      </c>
      <c r="K17" s="137"/>
      <c r="L17" s="8">
        <v>6</v>
      </c>
      <c r="M17" s="8">
        <f>VLOOKUP(L17,Regolamento!A:B,2,0)</f>
        <v>35</v>
      </c>
      <c r="N17" s="137">
        <f t="shared" si="2"/>
        <v>1.6600000000000001</v>
      </c>
      <c r="O17" s="137">
        <f t="shared" si="3"/>
        <v>1.6600000000000001</v>
      </c>
      <c r="P17" s="185">
        <f t="shared" si="5"/>
        <v>96.446000000000026</v>
      </c>
      <c r="Q17" s="8"/>
      <c r="R17" s="61">
        <f t="shared" si="4"/>
        <v>3.7727272727272729</v>
      </c>
      <c r="T17" s="15"/>
      <c r="U17" s="51"/>
      <c r="AD17" s="116"/>
    </row>
    <row r="18" spans="1:32" x14ac:dyDescent="0.25">
      <c r="A18" s="8" t="s">
        <v>316</v>
      </c>
      <c r="B18" s="172" t="str">
        <f>VLOOKUP(A18,concorrenti!A:B,2,0)</f>
        <v xml:space="preserve"> CAVEC</v>
      </c>
      <c r="C18" s="172">
        <f>VLOOKUP(A18,concorrenti!A:E,5,0)</f>
        <v>0</v>
      </c>
      <c r="D18" s="8" t="s">
        <v>102</v>
      </c>
      <c r="E18" s="187" t="s">
        <v>504</v>
      </c>
      <c r="F18" s="8" t="s">
        <v>464</v>
      </c>
      <c r="G18" s="8"/>
      <c r="H18" s="137">
        <v>263</v>
      </c>
      <c r="I18" s="137">
        <f t="shared" si="0"/>
        <v>1.71</v>
      </c>
      <c r="J18" s="137">
        <f t="shared" si="1"/>
        <v>449.73</v>
      </c>
      <c r="K18" s="137"/>
      <c r="L18" s="8">
        <v>7</v>
      </c>
      <c r="M18" s="8">
        <f>VLOOKUP(L18,Regolamento!A:B,2,0)</f>
        <v>34</v>
      </c>
      <c r="N18" s="137">
        <f t="shared" si="2"/>
        <v>1.6600000000000001</v>
      </c>
      <c r="O18" s="137">
        <f t="shared" si="3"/>
        <v>1.6600000000000001</v>
      </c>
      <c r="P18" s="185">
        <f t="shared" si="5"/>
        <v>93.690400000000011</v>
      </c>
      <c r="Q18" s="8"/>
      <c r="R18" s="61">
        <f t="shared" si="4"/>
        <v>3.9848484848484849</v>
      </c>
      <c r="T18" s="15"/>
      <c r="U18" s="51"/>
      <c r="AD18" s="116"/>
    </row>
    <row r="19" spans="1:32" x14ac:dyDescent="0.25">
      <c r="A19" s="8" t="s">
        <v>73</v>
      </c>
      <c r="B19" s="172" t="str">
        <f>VLOOKUP(A19,concorrenti!A:B,2,0)</f>
        <v>CASTELLOTTI</v>
      </c>
      <c r="C19" s="172">
        <f>VLOOKUP(A19,concorrenti!A:E,5,0)</f>
        <v>0</v>
      </c>
      <c r="D19" s="8" t="s">
        <v>102</v>
      </c>
      <c r="E19" s="187" t="s">
        <v>500</v>
      </c>
      <c r="F19" s="8" t="s">
        <v>463</v>
      </c>
      <c r="G19" s="8"/>
      <c r="H19" s="137">
        <v>299</v>
      </c>
      <c r="I19" s="137">
        <f t="shared" si="0"/>
        <v>1.7</v>
      </c>
      <c r="J19" s="137">
        <f t="shared" si="1"/>
        <v>508.3</v>
      </c>
      <c r="K19" s="137"/>
      <c r="L19" s="8">
        <v>8</v>
      </c>
      <c r="M19" s="8">
        <f>VLOOKUP(L19,Regolamento!A:B,2,0)</f>
        <v>33</v>
      </c>
      <c r="N19" s="137">
        <f t="shared" si="2"/>
        <v>1.6600000000000001</v>
      </c>
      <c r="O19" s="137">
        <f t="shared" si="3"/>
        <v>1.6600000000000001</v>
      </c>
      <c r="P19" s="185">
        <f t="shared" si="5"/>
        <v>90.93480000000001</v>
      </c>
      <c r="Q19" s="8"/>
      <c r="R19" s="61">
        <f t="shared" si="4"/>
        <v>4.5303030303030303</v>
      </c>
      <c r="T19" s="15"/>
      <c r="U19" s="51"/>
      <c r="Y19" s="8"/>
      <c r="AD19" s="116"/>
    </row>
    <row r="20" spans="1:32" x14ac:dyDescent="0.25">
      <c r="A20" s="8" t="s">
        <v>26</v>
      </c>
      <c r="B20" s="172" t="str">
        <f>VLOOKUP(A20,concorrenti!A:B,2,0)</f>
        <v>CASTELLOTTI</v>
      </c>
      <c r="C20" s="172">
        <f>VLOOKUP(A20,concorrenti!A:E,5,0)</f>
        <v>0</v>
      </c>
      <c r="D20" s="8" t="s">
        <v>166</v>
      </c>
      <c r="E20" s="187" t="s">
        <v>170</v>
      </c>
      <c r="F20" s="8" t="s">
        <v>466</v>
      </c>
      <c r="G20" s="8"/>
      <c r="H20" s="137">
        <v>312</v>
      </c>
      <c r="I20" s="137">
        <f t="shared" si="0"/>
        <v>1.73</v>
      </c>
      <c r="J20" s="137">
        <f t="shared" si="1"/>
        <v>539.76</v>
      </c>
      <c r="K20" s="137"/>
      <c r="L20" s="8">
        <v>9</v>
      </c>
      <c r="M20" s="8">
        <f>VLOOKUP(L20,Regolamento!A:B,2,0)</f>
        <v>32</v>
      </c>
      <c r="N20" s="137">
        <f t="shared" si="2"/>
        <v>1.6600000000000001</v>
      </c>
      <c r="O20" s="137">
        <f t="shared" si="3"/>
        <v>1.6600000000000001</v>
      </c>
      <c r="P20" s="185">
        <f t="shared" si="5"/>
        <v>88.179200000000009</v>
      </c>
      <c r="Q20" s="8"/>
      <c r="R20" s="61">
        <f t="shared" si="4"/>
        <v>4.7272727272727275</v>
      </c>
      <c r="T20" s="15"/>
      <c r="U20" s="51"/>
      <c r="AD20" s="116"/>
    </row>
    <row r="21" spans="1:32" x14ac:dyDescent="0.25">
      <c r="A21" s="8" t="s">
        <v>180</v>
      </c>
      <c r="B21" s="172" t="str">
        <f>VLOOKUP(A21,concorrenti!A:B,2,0)</f>
        <v>VCC COMO</v>
      </c>
      <c r="C21" s="172">
        <f>VLOOKUP(A21,concorrenti!A:E,5,0)</f>
        <v>0</v>
      </c>
      <c r="D21" s="8" t="s">
        <v>498</v>
      </c>
      <c r="E21" s="187" t="s">
        <v>358</v>
      </c>
      <c r="F21" s="8" t="s">
        <v>461</v>
      </c>
      <c r="G21" s="8"/>
      <c r="H21" s="137">
        <v>329</v>
      </c>
      <c r="I21" s="137">
        <f t="shared" si="0"/>
        <v>1.6800000000000002</v>
      </c>
      <c r="J21" s="137">
        <f t="shared" si="1"/>
        <v>552.72</v>
      </c>
      <c r="K21" s="137"/>
      <c r="L21" s="8">
        <v>10</v>
      </c>
      <c r="M21" s="8">
        <f>VLOOKUP(L21,Regolamento!A:B,2,0)</f>
        <v>31</v>
      </c>
      <c r="N21" s="137">
        <f t="shared" si="2"/>
        <v>1.6600000000000001</v>
      </c>
      <c r="O21" s="137">
        <f t="shared" si="3"/>
        <v>1.6600000000000001</v>
      </c>
      <c r="P21" s="185">
        <f t="shared" si="5"/>
        <v>85.423600000000022</v>
      </c>
      <c r="Q21" s="8"/>
      <c r="R21" s="61">
        <f t="shared" si="4"/>
        <v>4.9848484848484844</v>
      </c>
      <c r="T21" s="15"/>
      <c r="U21" s="51"/>
      <c r="AD21" s="116"/>
    </row>
    <row r="22" spans="1:32" x14ac:dyDescent="0.25">
      <c r="A22" s="8" t="s">
        <v>297</v>
      </c>
      <c r="B22" s="172" t="str">
        <f>VLOOKUP(A22,concorrenti!A:B,2,0)</f>
        <v xml:space="preserve"> CAVEM</v>
      </c>
      <c r="C22" s="172">
        <f>VLOOKUP(A22,concorrenti!A:E,5,0)</f>
        <v>0</v>
      </c>
      <c r="D22" s="8" t="s">
        <v>169</v>
      </c>
      <c r="E22" s="187" t="s">
        <v>358</v>
      </c>
      <c r="F22" s="8" t="s">
        <v>466</v>
      </c>
      <c r="G22" s="8"/>
      <c r="H22" s="137">
        <v>328.00000000000006</v>
      </c>
      <c r="I22" s="137">
        <f t="shared" si="0"/>
        <v>1.73</v>
      </c>
      <c r="J22" s="137">
        <f t="shared" si="1"/>
        <v>567.44000000000005</v>
      </c>
      <c r="K22" s="137"/>
      <c r="L22" s="8">
        <v>11</v>
      </c>
      <c r="M22" s="8">
        <f>VLOOKUP(L22,Regolamento!A:B,2,0)</f>
        <v>30</v>
      </c>
      <c r="N22" s="137">
        <f t="shared" si="2"/>
        <v>1.6600000000000001</v>
      </c>
      <c r="O22" s="137">
        <f t="shared" si="3"/>
        <v>1.6600000000000001</v>
      </c>
      <c r="P22" s="185">
        <f t="shared" si="5"/>
        <v>82.668000000000021</v>
      </c>
      <c r="Q22" s="8"/>
      <c r="R22" s="61">
        <f t="shared" si="4"/>
        <v>4.9696969696969706</v>
      </c>
      <c r="T22" s="15"/>
      <c r="U22" s="51"/>
      <c r="AD22" s="116"/>
    </row>
    <row r="23" spans="1:32" x14ac:dyDescent="0.25">
      <c r="A23" s="8" t="s">
        <v>442</v>
      </c>
      <c r="B23" s="172" t="str">
        <f>VLOOKUP(A23,concorrenti!A:B,2,0)</f>
        <v>CASTELLOTTI</v>
      </c>
      <c r="C23" s="172">
        <f>VLOOKUP(A23,concorrenti!A:E,5,0)</f>
        <v>0</v>
      </c>
      <c r="D23" s="8" t="s">
        <v>165</v>
      </c>
      <c r="E23" s="187" t="s">
        <v>518</v>
      </c>
      <c r="F23" s="8" t="s">
        <v>476</v>
      </c>
      <c r="G23" s="8"/>
      <c r="H23" s="62">
        <v>299</v>
      </c>
      <c r="I23" s="137">
        <f t="shared" si="0"/>
        <v>1.9</v>
      </c>
      <c r="J23" s="137">
        <f t="shared" si="1"/>
        <v>568.1</v>
      </c>
      <c r="K23" s="137"/>
      <c r="L23" s="8">
        <v>12</v>
      </c>
      <c r="M23" s="8">
        <f>VLOOKUP(L23,Regolamento!A:B,2,0)</f>
        <v>29</v>
      </c>
      <c r="N23" s="137">
        <f t="shared" si="2"/>
        <v>1.6600000000000001</v>
      </c>
      <c r="O23" s="137">
        <f t="shared" si="3"/>
        <v>1.6600000000000001</v>
      </c>
      <c r="P23" s="185">
        <f t="shared" si="5"/>
        <v>79.912400000000005</v>
      </c>
      <c r="Q23" s="8"/>
      <c r="R23" s="61">
        <f t="shared" si="4"/>
        <v>4.5303030303030303</v>
      </c>
      <c r="T23" s="15"/>
      <c r="U23" s="51"/>
      <c r="AD23" s="116"/>
    </row>
    <row r="24" spans="1:32" x14ac:dyDescent="0.25">
      <c r="A24" s="8" t="s">
        <v>387</v>
      </c>
      <c r="B24" s="172" t="str">
        <f>VLOOKUP(A24,concorrenti!A:B,2,0)</f>
        <v>CAVEM</v>
      </c>
      <c r="C24" s="172">
        <f>VLOOKUP(A24,concorrenti!A:E,5,0)</f>
        <v>0</v>
      </c>
      <c r="D24" s="8" t="s">
        <v>163</v>
      </c>
      <c r="E24" s="187" t="s">
        <v>530</v>
      </c>
      <c r="F24" s="188" t="s">
        <v>535</v>
      </c>
      <c r="G24" s="8"/>
      <c r="H24" s="62">
        <v>353</v>
      </c>
      <c r="I24" s="137">
        <f t="shared" si="0"/>
        <v>1.62</v>
      </c>
      <c r="J24" s="137">
        <f t="shared" si="1"/>
        <v>571.86</v>
      </c>
      <c r="K24" s="137"/>
      <c r="L24" s="8">
        <v>13</v>
      </c>
      <c r="M24" s="8">
        <f>VLOOKUP(L24,Regolamento!A:B,2,0)</f>
        <v>28</v>
      </c>
      <c r="N24" s="137">
        <f t="shared" si="2"/>
        <v>1.6600000000000001</v>
      </c>
      <c r="O24" s="137">
        <f t="shared" si="3"/>
        <v>1.6600000000000001</v>
      </c>
      <c r="P24" s="185">
        <f t="shared" si="5"/>
        <v>77.156800000000018</v>
      </c>
      <c r="Q24" s="8"/>
      <c r="R24" s="61">
        <f t="shared" si="4"/>
        <v>5.3484848484848486</v>
      </c>
      <c r="T24" s="15"/>
      <c r="U24" s="51"/>
      <c r="AD24" s="116"/>
    </row>
    <row r="25" spans="1:32" x14ac:dyDescent="0.25">
      <c r="A25" s="8" t="s">
        <v>286</v>
      </c>
      <c r="B25" s="172" t="str">
        <f>VLOOKUP(A25,concorrenti!A:B,2,0)</f>
        <v>CASTELLOTTI</v>
      </c>
      <c r="C25" s="172">
        <f>VLOOKUP(A25,concorrenti!A:E,5,0)</f>
        <v>0</v>
      </c>
      <c r="D25" s="8" t="s">
        <v>166</v>
      </c>
      <c r="E25" s="187" t="s">
        <v>517</v>
      </c>
      <c r="F25" s="8" t="s">
        <v>476</v>
      </c>
      <c r="G25" s="8"/>
      <c r="H25" s="62">
        <v>300.99999999999994</v>
      </c>
      <c r="I25" s="137">
        <f t="shared" si="0"/>
        <v>1.9</v>
      </c>
      <c r="J25" s="137">
        <f t="shared" si="1"/>
        <v>571.89999999999986</v>
      </c>
      <c r="K25" s="137"/>
      <c r="L25" s="8">
        <v>14</v>
      </c>
      <c r="M25" s="8">
        <f>VLOOKUP(L25,Regolamento!A:B,2,0)</f>
        <v>27</v>
      </c>
      <c r="N25" s="137">
        <f t="shared" si="2"/>
        <v>1.6600000000000001</v>
      </c>
      <c r="O25" s="137">
        <f t="shared" si="3"/>
        <v>1.6600000000000001</v>
      </c>
      <c r="P25" s="185">
        <f t="shared" si="5"/>
        <v>74.401200000000017</v>
      </c>
      <c r="Q25" s="8"/>
      <c r="R25" s="61">
        <f t="shared" si="4"/>
        <v>4.5606060606060597</v>
      </c>
      <c r="T25" s="15"/>
      <c r="U25" s="51"/>
      <c r="AD25" s="116"/>
    </row>
    <row r="26" spans="1:32" x14ac:dyDescent="0.25">
      <c r="A26" s="8" t="s">
        <v>152</v>
      </c>
      <c r="B26" s="172" t="str">
        <f>VLOOKUP(A26,concorrenti!A:B,2,0)</f>
        <v>OROBICO</v>
      </c>
      <c r="C26" s="172">
        <f>VLOOKUP(A26,concorrenti!A:E,5,0)</f>
        <v>0</v>
      </c>
      <c r="D26" s="8" t="s">
        <v>102</v>
      </c>
      <c r="E26" s="187" t="s">
        <v>484</v>
      </c>
      <c r="F26" s="8" t="s">
        <v>450</v>
      </c>
      <c r="G26" s="8"/>
      <c r="H26" s="137">
        <v>377</v>
      </c>
      <c r="I26" s="137">
        <f t="shared" si="0"/>
        <v>1.54</v>
      </c>
      <c r="J26" s="137">
        <f t="shared" si="1"/>
        <v>580.58000000000004</v>
      </c>
      <c r="K26" s="137"/>
      <c r="L26" s="8">
        <v>15</v>
      </c>
      <c r="M26" s="8">
        <f>VLOOKUP(L26,Regolamento!A:B,2,0)</f>
        <v>26</v>
      </c>
      <c r="N26" s="137">
        <f t="shared" si="2"/>
        <v>1.6600000000000001</v>
      </c>
      <c r="O26" s="137">
        <f t="shared" si="3"/>
        <v>1.6600000000000001</v>
      </c>
      <c r="P26" s="185">
        <f t="shared" si="5"/>
        <v>71.645600000000016</v>
      </c>
      <c r="Q26" s="8"/>
      <c r="R26" s="61">
        <f t="shared" si="4"/>
        <v>5.7121212121212119</v>
      </c>
      <c r="T26" s="15"/>
      <c r="U26" s="51"/>
      <c r="AD26" s="116"/>
      <c r="AF26" s="4"/>
    </row>
    <row r="27" spans="1:32" x14ac:dyDescent="0.25">
      <c r="A27" s="8" t="s">
        <v>237</v>
      </c>
      <c r="B27" s="172" t="str">
        <f>VLOOKUP(A27,concorrenti!A:B,2,0)</f>
        <v>CAVEM</v>
      </c>
      <c r="C27" s="172">
        <f>VLOOKUP(A27,concorrenti!A:E,5,0)</f>
        <v>0</v>
      </c>
      <c r="D27" s="8" t="s">
        <v>165</v>
      </c>
      <c r="E27" s="187" t="s">
        <v>505</v>
      </c>
      <c r="F27" s="8" t="s">
        <v>465</v>
      </c>
      <c r="G27" s="8"/>
      <c r="H27" s="137">
        <v>338</v>
      </c>
      <c r="I27" s="137">
        <f t="shared" si="0"/>
        <v>1.72</v>
      </c>
      <c r="J27" s="137">
        <f t="shared" si="1"/>
        <v>581.36</v>
      </c>
      <c r="K27" s="137"/>
      <c r="L27" s="8">
        <v>16</v>
      </c>
      <c r="M27" s="8">
        <f>VLOOKUP(L27,Regolamento!A:B,2,0)</f>
        <v>25</v>
      </c>
      <c r="N27" s="137">
        <f t="shared" si="2"/>
        <v>1.6600000000000001</v>
      </c>
      <c r="O27" s="137">
        <f t="shared" si="3"/>
        <v>1.6600000000000001</v>
      </c>
      <c r="P27" s="185">
        <f t="shared" si="5"/>
        <v>68.89</v>
      </c>
      <c r="Q27" s="8"/>
      <c r="R27" s="61">
        <f t="shared" si="4"/>
        <v>5.1212121212121211</v>
      </c>
      <c r="T27" s="15"/>
      <c r="U27" s="51"/>
      <c r="AD27" s="116"/>
    </row>
    <row r="28" spans="1:32" x14ac:dyDescent="0.25">
      <c r="A28" s="8" t="s">
        <v>246</v>
      </c>
      <c r="B28" s="172" t="str">
        <f>VLOOKUP(A28,concorrenti!A:B,2,0)</f>
        <v>OROBICO</v>
      </c>
      <c r="C28" s="172">
        <f>VLOOKUP(A28,concorrenti!A:E,5,0)</f>
        <v>0</v>
      </c>
      <c r="D28" s="8" t="s">
        <v>488</v>
      </c>
      <c r="E28" s="187" t="s">
        <v>489</v>
      </c>
      <c r="F28" s="8" t="s">
        <v>457</v>
      </c>
      <c r="G28" s="8"/>
      <c r="H28" s="137">
        <v>364.00000000000006</v>
      </c>
      <c r="I28" s="137">
        <f t="shared" si="0"/>
        <v>1.63</v>
      </c>
      <c r="J28" s="137">
        <f t="shared" si="1"/>
        <v>593.32000000000005</v>
      </c>
      <c r="K28" s="137"/>
      <c r="L28" s="8">
        <v>17</v>
      </c>
      <c r="M28" s="8">
        <f>VLOOKUP(L28,Regolamento!A:B,2,0)</f>
        <v>24</v>
      </c>
      <c r="N28" s="137">
        <f t="shared" si="2"/>
        <v>1.6600000000000001</v>
      </c>
      <c r="O28" s="137">
        <f t="shared" si="3"/>
        <v>1.6600000000000001</v>
      </c>
      <c r="P28" s="185">
        <f t="shared" si="5"/>
        <v>66.134400000000014</v>
      </c>
      <c r="Q28" s="8"/>
      <c r="R28" s="61">
        <f t="shared" si="4"/>
        <v>5.5151515151515156</v>
      </c>
      <c r="T28" s="15"/>
      <c r="U28" s="51"/>
      <c r="AD28" s="116"/>
    </row>
    <row r="29" spans="1:32" x14ac:dyDescent="0.25">
      <c r="A29" s="8" t="s">
        <v>12</v>
      </c>
      <c r="B29" s="172" t="str">
        <f>VLOOKUP(A29,concorrenti!A:B,2,0)</f>
        <v>VAMS</v>
      </c>
      <c r="C29" s="172">
        <f>VLOOKUP(A29,concorrenti!A:E,5,0)</f>
        <v>0</v>
      </c>
      <c r="D29" s="8" t="s">
        <v>165</v>
      </c>
      <c r="E29" s="187" t="s">
        <v>503</v>
      </c>
      <c r="F29" s="8" t="s">
        <v>464</v>
      </c>
      <c r="G29" s="8"/>
      <c r="H29" s="137">
        <v>347</v>
      </c>
      <c r="I29" s="137">
        <f t="shared" si="0"/>
        <v>1.71</v>
      </c>
      <c r="J29" s="137">
        <f t="shared" si="1"/>
        <v>593.37</v>
      </c>
      <c r="K29" s="137"/>
      <c r="L29" s="8">
        <v>18</v>
      </c>
      <c r="M29" s="8">
        <f>VLOOKUP(L29,Regolamento!A:B,2,0)</f>
        <v>23</v>
      </c>
      <c r="N29" s="137">
        <f t="shared" si="2"/>
        <v>1.6600000000000001</v>
      </c>
      <c r="O29" s="137">
        <f t="shared" si="3"/>
        <v>1.6600000000000001</v>
      </c>
      <c r="P29" s="185">
        <f t="shared" si="5"/>
        <v>63.37880000000002</v>
      </c>
      <c r="Q29" s="8"/>
      <c r="R29" s="61">
        <f t="shared" si="4"/>
        <v>5.2575757575757578</v>
      </c>
      <c r="T29" s="15"/>
      <c r="U29" s="51"/>
      <c r="AD29" s="116"/>
    </row>
    <row r="30" spans="1:32" x14ac:dyDescent="0.25">
      <c r="A30" s="8" t="s">
        <v>17</v>
      </c>
      <c r="B30" s="172" t="str">
        <f>VLOOKUP(A30,concorrenti!A:B,2,0)</f>
        <v>VAMS</v>
      </c>
      <c r="C30" s="172">
        <f>VLOOKUP(A30,concorrenti!A:E,5,0)</f>
        <v>0</v>
      </c>
      <c r="D30" s="8" t="s">
        <v>165</v>
      </c>
      <c r="E30" s="187" t="s">
        <v>506</v>
      </c>
      <c r="F30" s="8" t="s">
        <v>465</v>
      </c>
      <c r="G30" s="8"/>
      <c r="H30" s="137">
        <v>359</v>
      </c>
      <c r="I30" s="137">
        <f t="shared" si="0"/>
        <v>1.72</v>
      </c>
      <c r="J30" s="137">
        <f t="shared" si="1"/>
        <v>617.48</v>
      </c>
      <c r="K30" s="137"/>
      <c r="L30" s="8">
        <v>19</v>
      </c>
      <c r="M30" s="8">
        <f>VLOOKUP(L30,Regolamento!A:B,2,0)</f>
        <v>22</v>
      </c>
      <c r="N30" s="137">
        <f t="shared" si="2"/>
        <v>1.6600000000000001</v>
      </c>
      <c r="O30" s="137">
        <f t="shared" si="3"/>
        <v>1.6600000000000001</v>
      </c>
      <c r="P30" s="185">
        <f t="shared" si="5"/>
        <v>60.623200000000011</v>
      </c>
      <c r="Q30" s="8"/>
      <c r="R30" s="61">
        <f t="shared" si="4"/>
        <v>5.4393939393939394</v>
      </c>
      <c r="T30" s="15"/>
      <c r="U30" s="51"/>
      <c r="AD30" s="116"/>
    </row>
    <row r="31" spans="1:32" x14ac:dyDescent="0.25">
      <c r="A31" s="8" t="s">
        <v>287</v>
      </c>
      <c r="B31" s="172" t="str">
        <f>VLOOKUP(A31,concorrenti!A:B,2,0)</f>
        <v>CASTELLOTTI</v>
      </c>
      <c r="C31" s="172">
        <f>VLOOKUP(A31,concorrenti!A:E,5,0)</f>
        <v>0</v>
      </c>
      <c r="D31" s="8" t="s">
        <v>166</v>
      </c>
      <c r="E31" s="187" t="s">
        <v>517</v>
      </c>
      <c r="F31" s="8" t="s">
        <v>476</v>
      </c>
      <c r="G31" s="8"/>
      <c r="H31" s="62">
        <v>337</v>
      </c>
      <c r="I31" s="137">
        <f t="shared" si="0"/>
        <v>1.9</v>
      </c>
      <c r="J31" s="137">
        <f t="shared" si="1"/>
        <v>640.29999999999995</v>
      </c>
      <c r="K31" s="137"/>
      <c r="L31" s="8">
        <v>20</v>
      </c>
      <c r="M31" s="8">
        <f>VLOOKUP(L31,Regolamento!A:B,2,0)</f>
        <v>21</v>
      </c>
      <c r="N31" s="137">
        <f t="shared" si="2"/>
        <v>1.6600000000000001</v>
      </c>
      <c r="O31" s="137">
        <f t="shared" si="3"/>
        <v>1.6600000000000001</v>
      </c>
      <c r="P31" s="185">
        <f t="shared" si="5"/>
        <v>57.867600000000003</v>
      </c>
      <c r="Q31" s="8"/>
      <c r="R31" s="61">
        <f t="shared" si="4"/>
        <v>5.1060606060606064</v>
      </c>
      <c r="T31" s="15"/>
      <c r="U31" s="51"/>
      <c r="AD31" s="116"/>
    </row>
    <row r="32" spans="1:32" x14ac:dyDescent="0.25">
      <c r="A32" s="8" t="s">
        <v>158</v>
      </c>
      <c r="B32" s="172" t="str">
        <f>VLOOKUP(A32,concorrenti!A:B,2,0)</f>
        <v>VCC COMO</v>
      </c>
      <c r="C32" s="172">
        <f>VLOOKUP(A32,concorrenti!A:E,5,0)</f>
        <v>0</v>
      </c>
      <c r="D32" s="8" t="s">
        <v>519</v>
      </c>
      <c r="E32" s="187" t="s">
        <v>520</v>
      </c>
      <c r="F32" s="8" t="s">
        <v>478</v>
      </c>
      <c r="G32" s="8"/>
      <c r="H32" s="62">
        <v>359</v>
      </c>
      <c r="I32" s="137">
        <f t="shared" si="0"/>
        <v>1.9300000000000002</v>
      </c>
      <c r="J32" s="137">
        <f t="shared" si="1"/>
        <v>692.87</v>
      </c>
      <c r="K32" s="137"/>
      <c r="L32" s="8">
        <v>21</v>
      </c>
      <c r="M32" s="8">
        <f>VLOOKUP(L32,Regolamento!A:B,2,0)</f>
        <v>20</v>
      </c>
      <c r="N32" s="137">
        <f t="shared" si="2"/>
        <v>1.6600000000000001</v>
      </c>
      <c r="O32" s="137">
        <f t="shared" si="3"/>
        <v>1.6600000000000001</v>
      </c>
      <c r="P32" s="185">
        <f t="shared" si="5"/>
        <v>55.112000000000009</v>
      </c>
      <c r="Q32" s="8"/>
      <c r="R32" s="61">
        <f t="shared" si="4"/>
        <v>5.4393939393939394</v>
      </c>
      <c r="T32" s="15"/>
      <c r="U32" s="51"/>
      <c r="AD32" s="116"/>
    </row>
    <row r="33" spans="1:31" x14ac:dyDescent="0.25">
      <c r="A33" s="8" t="s">
        <v>67</v>
      </c>
      <c r="B33" s="172" t="str">
        <f>VLOOKUP(A33,concorrenti!A:B,2,0)</f>
        <v>CAVEM</v>
      </c>
      <c r="C33" s="172">
        <f>VLOOKUP(A33,concorrenti!A:E,5,0)</f>
        <v>0</v>
      </c>
      <c r="D33" s="8" t="s">
        <v>512</v>
      </c>
      <c r="E33" s="187" t="s">
        <v>513</v>
      </c>
      <c r="F33" s="8" t="s">
        <v>471</v>
      </c>
      <c r="G33" s="8"/>
      <c r="H33" s="62">
        <v>383</v>
      </c>
      <c r="I33" s="137">
        <f t="shared" si="0"/>
        <v>1.8199999999999998</v>
      </c>
      <c r="J33" s="137">
        <f t="shared" si="1"/>
        <v>697.06</v>
      </c>
      <c r="K33" s="137"/>
      <c r="L33" s="8">
        <v>22</v>
      </c>
      <c r="M33" s="8">
        <f>VLOOKUP(L33,Regolamento!A:B,2,0)</f>
        <v>19</v>
      </c>
      <c r="N33" s="137">
        <f t="shared" si="2"/>
        <v>1.6600000000000001</v>
      </c>
      <c r="O33" s="137">
        <f t="shared" si="3"/>
        <v>1.6600000000000001</v>
      </c>
      <c r="P33" s="186">
        <f t="shared" si="5"/>
        <v>52.356400000000008</v>
      </c>
      <c r="Q33" s="8"/>
      <c r="R33" s="61">
        <f t="shared" si="4"/>
        <v>5.8030303030303028</v>
      </c>
      <c r="S33" s="72"/>
      <c r="T33" s="15"/>
      <c r="U33" s="51"/>
      <c r="AD33" s="116"/>
    </row>
    <row r="34" spans="1:31" s="72" customFormat="1" x14ac:dyDescent="0.25">
      <c r="A34" s="8" t="s">
        <v>27</v>
      </c>
      <c r="B34" s="172" t="str">
        <f>VLOOKUP(A34,concorrenti!A:B,2,0)</f>
        <v>VAMS</v>
      </c>
      <c r="C34" s="172">
        <f>VLOOKUP(A34,concorrenti!A:E,5,0)</f>
        <v>0</v>
      </c>
      <c r="D34" s="8" t="s">
        <v>165</v>
      </c>
      <c r="E34" s="187" t="s">
        <v>509</v>
      </c>
      <c r="F34" s="8" t="s">
        <v>468</v>
      </c>
      <c r="G34" s="8"/>
      <c r="H34" s="137">
        <v>408</v>
      </c>
      <c r="I34" s="137">
        <f t="shared" si="0"/>
        <v>1.75</v>
      </c>
      <c r="J34" s="137">
        <f t="shared" si="1"/>
        <v>714</v>
      </c>
      <c r="K34" s="137"/>
      <c r="L34" s="8">
        <v>23</v>
      </c>
      <c r="M34" s="8">
        <f>VLOOKUP(L34,Regolamento!A:B,2,0)</f>
        <v>18</v>
      </c>
      <c r="N34" s="137">
        <f t="shared" si="2"/>
        <v>1.6600000000000001</v>
      </c>
      <c r="O34" s="137">
        <f t="shared" si="3"/>
        <v>1.6600000000000001</v>
      </c>
      <c r="P34" s="185">
        <f t="shared" si="5"/>
        <v>49.600800000000007</v>
      </c>
      <c r="Q34" s="8"/>
      <c r="R34" s="61">
        <f t="shared" si="4"/>
        <v>6.1818181818181817</v>
      </c>
      <c r="S34"/>
      <c r="T34" s="175"/>
      <c r="U34" s="176"/>
      <c r="Z34" s="170"/>
      <c r="AD34" s="174"/>
      <c r="AE34" s="170"/>
    </row>
    <row r="35" spans="1:31" x14ac:dyDescent="0.25">
      <c r="A35" s="8" t="s">
        <v>295</v>
      </c>
      <c r="B35" s="172" t="str">
        <f>VLOOKUP(A35,concorrenti!A:B,2,0)</f>
        <v xml:space="preserve"> PROGETTO MITE</v>
      </c>
      <c r="C35" s="172">
        <f>VLOOKUP(A35,concorrenti!A:E,5,0)</f>
        <v>0</v>
      </c>
      <c r="D35" s="8" t="s">
        <v>315</v>
      </c>
      <c r="E35" s="187" t="s">
        <v>495</v>
      </c>
      <c r="F35" s="8" t="s">
        <v>461</v>
      </c>
      <c r="G35" s="8"/>
      <c r="H35" s="137">
        <v>442.60714285714283</v>
      </c>
      <c r="I35" s="137">
        <f t="shared" si="0"/>
        <v>1.6800000000000002</v>
      </c>
      <c r="J35" s="137">
        <f t="shared" si="1"/>
        <v>743.58</v>
      </c>
      <c r="K35" s="137"/>
      <c r="L35" s="8">
        <v>24</v>
      </c>
      <c r="M35" s="8">
        <f>VLOOKUP(L35,Regolamento!A:B,2,0)</f>
        <v>17</v>
      </c>
      <c r="N35" s="137">
        <f t="shared" si="2"/>
        <v>1.6600000000000001</v>
      </c>
      <c r="O35" s="137">
        <f t="shared" si="3"/>
        <v>1.6600000000000001</v>
      </c>
      <c r="P35" s="185">
        <f t="shared" si="5"/>
        <v>46.845200000000006</v>
      </c>
      <c r="Q35" s="8"/>
      <c r="R35" s="61">
        <f t="shared" si="4"/>
        <v>6.7061688311688306</v>
      </c>
      <c r="T35" s="15"/>
      <c r="U35" s="51"/>
      <c r="AD35" s="116"/>
    </row>
    <row r="36" spans="1:31" x14ac:dyDescent="0.25">
      <c r="A36" s="8" t="s">
        <v>448</v>
      </c>
      <c r="B36" s="172" t="str">
        <f>VLOOKUP(A36,concorrenti!A:B,2,0)</f>
        <v>VCC CARDUCCI</v>
      </c>
      <c r="C36" s="172">
        <f>VLOOKUP(A36,concorrenti!A:E,5,0)</f>
        <v>0</v>
      </c>
      <c r="D36" s="8" t="s">
        <v>166</v>
      </c>
      <c r="E36" s="187" t="s">
        <v>170</v>
      </c>
      <c r="F36" s="8" t="s">
        <v>466</v>
      </c>
      <c r="G36" s="8"/>
      <c r="H36" s="137">
        <v>447</v>
      </c>
      <c r="I36" s="137">
        <f t="shared" si="0"/>
        <v>1.73</v>
      </c>
      <c r="J36" s="137">
        <f t="shared" si="1"/>
        <v>773.31</v>
      </c>
      <c r="K36" s="137"/>
      <c r="L36" s="8">
        <v>25</v>
      </c>
      <c r="M36" s="8">
        <f>VLOOKUP(L36,Regolamento!A:B,2,0)</f>
        <v>16</v>
      </c>
      <c r="N36" s="137">
        <f t="shared" si="2"/>
        <v>1.6600000000000001</v>
      </c>
      <c r="O36" s="137">
        <f t="shared" si="3"/>
        <v>1.6600000000000001</v>
      </c>
      <c r="P36" s="185">
        <f t="shared" si="5"/>
        <v>44.089600000000004</v>
      </c>
      <c r="Q36" s="8"/>
      <c r="R36" s="61">
        <f t="shared" si="4"/>
        <v>6.7727272727272725</v>
      </c>
      <c r="T36" s="15"/>
      <c r="U36" s="51"/>
      <c r="AD36" s="116"/>
    </row>
    <row r="37" spans="1:31" x14ac:dyDescent="0.25">
      <c r="A37" s="8" t="s">
        <v>69</v>
      </c>
      <c r="B37" s="172" t="str">
        <f>VLOOKUP(A37,concorrenti!A:B,2,0)</f>
        <v>VAMS</v>
      </c>
      <c r="C37" s="172" t="str">
        <f>VLOOKUP(A37,concorrenti!A:E,5,0)</f>
        <v>X</v>
      </c>
      <c r="D37" s="8" t="s">
        <v>166</v>
      </c>
      <c r="E37" s="187" t="s">
        <v>508</v>
      </c>
      <c r="F37" s="8" t="s">
        <v>468</v>
      </c>
      <c r="G37" s="8"/>
      <c r="H37" s="137">
        <v>518</v>
      </c>
      <c r="I37" s="137">
        <f t="shared" si="0"/>
        <v>1.65</v>
      </c>
      <c r="J37" s="137">
        <f t="shared" si="1"/>
        <v>854.69999999999993</v>
      </c>
      <c r="K37" s="137"/>
      <c r="L37" s="8">
        <v>26</v>
      </c>
      <c r="M37" s="8">
        <f>VLOOKUP(L37,Regolamento!A:B,2,0)</f>
        <v>15</v>
      </c>
      <c r="N37" s="137">
        <f t="shared" si="2"/>
        <v>1.6600000000000001</v>
      </c>
      <c r="O37" s="137">
        <f t="shared" si="3"/>
        <v>1.6600000000000001</v>
      </c>
      <c r="P37" s="181">
        <f t="shared" si="5"/>
        <v>41.33400000000001</v>
      </c>
      <c r="Q37" s="8"/>
      <c r="R37" s="61">
        <f t="shared" si="4"/>
        <v>7.8484848484848486</v>
      </c>
      <c r="S37" s="167"/>
      <c r="T37" s="15"/>
      <c r="U37" s="51"/>
      <c r="AD37" s="116"/>
    </row>
    <row r="38" spans="1:31" s="167" customFormat="1" x14ac:dyDescent="0.25">
      <c r="A38" s="8" t="s">
        <v>174</v>
      </c>
      <c r="B38" s="172" t="str">
        <f>VLOOKUP(A38,concorrenti!A:B,2,0)</f>
        <v>OROBICO</v>
      </c>
      <c r="C38" s="172">
        <f>VLOOKUP(A38,concorrenti!A:E,5,0)</f>
        <v>0</v>
      </c>
      <c r="D38" s="8" t="s">
        <v>166</v>
      </c>
      <c r="E38" s="187" t="s">
        <v>170</v>
      </c>
      <c r="F38" s="8" t="s">
        <v>470</v>
      </c>
      <c r="G38" s="8"/>
      <c r="H38" s="62">
        <v>495</v>
      </c>
      <c r="I38" s="137">
        <f t="shared" si="0"/>
        <v>1.8</v>
      </c>
      <c r="J38" s="137">
        <f t="shared" si="1"/>
        <v>891</v>
      </c>
      <c r="K38" s="137"/>
      <c r="L38" s="8">
        <v>27</v>
      </c>
      <c r="M38" s="8">
        <f>VLOOKUP(L38,Regolamento!A:B,2,0)</f>
        <v>14</v>
      </c>
      <c r="N38" s="137">
        <f t="shared" si="2"/>
        <v>1.6600000000000001</v>
      </c>
      <c r="O38" s="137">
        <f t="shared" si="3"/>
        <v>1.6600000000000001</v>
      </c>
      <c r="P38" s="185">
        <f t="shared" si="5"/>
        <v>38.578400000000009</v>
      </c>
      <c r="Q38" s="8"/>
      <c r="R38" s="61">
        <f t="shared" si="4"/>
        <v>7.5</v>
      </c>
      <c r="S38"/>
      <c r="T38" s="178"/>
      <c r="U38" s="179"/>
      <c r="Z38" s="168"/>
      <c r="AD38" s="177"/>
      <c r="AE38" s="168"/>
    </row>
    <row r="39" spans="1:31" x14ac:dyDescent="0.25">
      <c r="A39" s="8" t="s">
        <v>16</v>
      </c>
      <c r="B39" s="172" t="str">
        <f>VLOOKUP(A39,concorrenti!A:B,2,0)</f>
        <v>OROBICO</v>
      </c>
      <c r="C39" s="172">
        <f>VLOOKUP(A39,concorrenti!A:E,5,0)</f>
        <v>0</v>
      </c>
      <c r="D39" s="8" t="s">
        <v>165</v>
      </c>
      <c r="E39" s="187" t="s">
        <v>487</v>
      </c>
      <c r="F39" s="8" t="s">
        <v>456</v>
      </c>
      <c r="G39" s="8"/>
      <c r="H39" s="137">
        <v>596</v>
      </c>
      <c r="I39" s="137">
        <f t="shared" si="0"/>
        <v>1.6099999999999999</v>
      </c>
      <c r="J39" s="137">
        <f t="shared" si="1"/>
        <v>959.56</v>
      </c>
      <c r="K39" s="137"/>
      <c r="L39" s="8">
        <v>28</v>
      </c>
      <c r="M39" s="8">
        <f>VLOOKUP(L39,Regolamento!A:B,2,0)</f>
        <v>13</v>
      </c>
      <c r="N39" s="137">
        <f t="shared" si="2"/>
        <v>1.6600000000000001</v>
      </c>
      <c r="O39" s="137">
        <f t="shared" si="3"/>
        <v>1.6600000000000001</v>
      </c>
      <c r="P39" s="186">
        <f t="shared" si="5"/>
        <v>35.822800000000008</v>
      </c>
      <c r="Q39" s="8"/>
      <c r="R39" s="61">
        <f t="shared" si="4"/>
        <v>9.0303030303030312</v>
      </c>
      <c r="S39" s="72"/>
      <c r="T39" s="15"/>
      <c r="U39" s="51"/>
      <c r="AD39" s="116"/>
    </row>
    <row r="40" spans="1:31" s="72" customFormat="1" x14ac:dyDescent="0.25">
      <c r="A40" s="8" t="s">
        <v>77</v>
      </c>
      <c r="B40" s="172" t="str">
        <f>VLOOKUP(A40,concorrenti!A:B,2,0)</f>
        <v>CASTELLOTTI</v>
      </c>
      <c r="C40" s="172">
        <f>VLOOKUP(A40,concorrenti!A:E,5,0)</f>
        <v>0</v>
      </c>
      <c r="D40" s="8" t="s">
        <v>102</v>
      </c>
      <c r="E40" s="187" t="s">
        <v>522</v>
      </c>
      <c r="F40" s="8" t="s">
        <v>478</v>
      </c>
      <c r="G40" s="8"/>
      <c r="H40" s="62">
        <v>508</v>
      </c>
      <c r="I40" s="137">
        <f t="shared" si="0"/>
        <v>1.9300000000000002</v>
      </c>
      <c r="J40" s="137">
        <f t="shared" si="1"/>
        <v>980.44</v>
      </c>
      <c r="K40" s="137"/>
      <c r="L40" s="8">
        <v>29</v>
      </c>
      <c r="M40" s="8">
        <f>VLOOKUP(L40,Regolamento!A:B,2,0)</f>
        <v>12</v>
      </c>
      <c r="N40" s="137">
        <f t="shared" si="2"/>
        <v>1.6600000000000001</v>
      </c>
      <c r="O40" s="137">
        <f t="shared" si="3"/>
        <v>1.6600000000000001</v>
      </c>
      <c r="P40" s="185">
        <f t="shared" si="5"/>
        <v>33.067200000000007</v>
      </c>
      <c r="Q40" s="8"/>
      <c r="R40" s="61">
        <f t="shared" si="4"/>
        <v>7.6969696969696972</v>
      </c>
      <c r="S40"/>
      <c r="T40" s="175"/>
      <c r="U40" s="176"/>
      <c r="Z40" s="170"/>
      <c r="AD40" s="174"/>
      <c r="AE40" s="170"/>
    </row>
    <row r="41" spans="1:31" x14ac:dyDescent="0.25">
      <c r="A41" s="8" t="s">
        <v>302</v>
      </c>
      <c r="B41" s="172" t="str">
        <f>VLOOKUP(A41,concorrenti!A:B,2,0)</f>
        <v xml:space="preserve"> VCC CARDUCCI</v>
      </c>
      <c r="C41" s="172">
        <f>VLOOKUP(A41,concorrenti!A:E,5,0)</f>
        <v>0</v>
      </c>
      <c r="D41" s="8" t="s">
        <v>102</v>
      </c>
      <c r="E41" s="187" t="s">
        <v>514</v>
      </c>
      <c r="F41" s="8" t="s">
        <v>472</v>
      </c>
      <c r="G41" s="8"/>
      <c r="H41" s="62">
        <v>539</v>
      </c>
      <c r="I41" s="137">
        <f t="shared" si="0"/>
        <v>1.83</v>
      </c>
      <c r="J41" s="137">
        <f t="shared" si="1"/>
        <v>986.37</v>
      </c>
      <c r="K41" s="137"/>
      <c r="L41" s="8">
        <v>30</v>
      </c>
      <c r="M41" s="8">
        <f>VLOOKUP(L41,Regolamento!A:B,2,0)</f>
        <v>11</v>
      </c>
      <c r="N41" s="137">
        <f t="shared" si="2"/>
        <v>1.6600000000000001</v>
      </c>
      <c r="O41" s="137">
        <f t="shared" si="3"/>
        <v>1.6600000000000001</v>
      </c>
      <c r="P41" s="185">
        <f t="shared" si="5"/>
        <v>30.311600000000006</v>
      </c>
      <c r="Q41" s="8"/>
      <c r="R41" s="61">
        <f t="shared" si="4"/>
        <v>8.1666666666666661</v>
      </c>
      <c r="S41" s="51"/>
      <c r="T41" s="15"/>
      <c r="U41" s="51"/>
      <c r="AD41" s="116"/>
    </row>
    <row r="42" spans="1:31" x14ac:dyDescent="0.25">
      <c r="A42" s="8" t="s">
        <v>416</v>
      </c>
      <c r="B42" s="172" t="str">
        <f>VLOOKUP(A42,concorrenti!A:B,2,0)</f>
        <v>CASTELLOTTI</v>
      </c>
      <c r="C42" s="172">
        <f>VLOOKUP(A42,concorrenti!A:E,5,0)</f>
        <v>0</v>
      </c>
      <c r="D42" s="8" t="s">
        <v>355</v>
      </c>
      <c r="E42" s="187" t="s">
        <v>516</v>
      </c>
      <c r="F42" s="8" t="s">
        <v>474</v>
      </c>
      <c r="G42" s="8"/>
      <c r="H42" s="62">
        <v>530</v>
      </c>
      <c r="I42" s="137">
        <f t="shared" si="0"/>
        <v>1.88</v>
      </c>
      <c r="J42" s="137">
        <f t="shared" si="1"/>
        <v>996.4</v>
      </c>
      <c r="K42" s="137"/>
      <c r="L42" s="8">
        <v>31</v>
      </c>
      <c r="M42" s="8">
        <f>VLOOKUP(L42,Regolamento!A:B,2,0)</f>
        <v>10</v>
      </c>
      <c r="N42" s="137">
        <f t="shared" si="2"/>
        <v>1.6600000000000001</v>
      </c>
      <c r="O42" s="137">
        <f t="shared" si="3"/>
        <v>1.6600000000000001</v>
      </c>
      <c r="P42" s="185">
        <f t="shared" si="5"/>
        <v>27.556000000000004</v>
      </c>
      <c r="Q42" s="8"/>
      <c r="R42" s="61">
        <f t="shared" si="4"/>
        <v>8.0303030303030312</v>
      </c>
      <c r="T42" s="15"/>
      <c r="U42" s="51"/>
      <c r="AD42" s="116"/>
    </row>
    <row r="43" spans="1:31" x14ac:dyDescent="0.25">
      <c r="A43" s="8" t="s">
        <v>185</v>
      </c>
      <c r="B43" s="172" t="str">
        <f>VLOOKUP(A43,concorrenti!A:B,2,0)</f>
        <v>OROBICO</v>
      </c>
      <c r="C43" s="172">
        <f>VLOOKUP(A43,concorrenti!A:E,5,0)</f>
        <v>0</v>
      </c>
      <c r="D43" s="8" t="s">
        <v>264</v>
      </c>
      <c r="E43" s="187" t="s">
        <v>358</v>
      </c>
      <c r="F43" s="8" t="s">
        <v>477</v>
      </c>
      <c r="G43" s="8"/>
      <c r="H43" s="62">
        <v>588</v>
      </c>
      <c r="I43" s="137">
        <f t="shared" si="0"/>
        <v>1.92</v>
      </c>
      <c r="J43" s="137">
        <f t="shared" si="1"/>
        <v>1128.96</v>
      </c>
      <c r="K43" s="137"/>
      <c r="L43" s="8">
        <v>32</v>
      </c>
      <c r="M43" s="8">
        <f>VLOOKUP(L43,Regolamento!A:B,2,0)</f>
        <v>9</v>
      </c>
      <c r="N43" s="137">
        <f t="shared" si="2"/>
        <v>1.6600000000000001</v>
      </c>
      <c r="O43" s="137">
        <f t="shared" si="3"/>
        <v>1.6600000000000001</v>
      </c>
      <c r="P43" s="185">
        <f t="shared" si="5"/>
        <v>24.800400000000003</v>
      </c>
      <c r="Q43" s="8"/>
      <c r="R43" s="61">
        <f t="shared" si="4"/>
        <v>8.9090909090909083</v>
      </c>
      <c r="T43" s="15"/>
      <c r="U43" s="51"/>
      <c r="AD43" s="116"/>
    </row>
    <row r="44" spans="1:31" x14ac:dyDescent="0.25">
      <c r="A44" s="8" t="s">
        <v>232</v>
      </c>
      <c r="B44" s="172" t="str">
        <f>VLOOKUP(A44,concorrenti!A:B,2,0)</f>
        <v>VAMS</v>
      </c>
      <c r="C44" s="172">
        <f>VLOOKUP(A44,concorrenti!A:E,5,0)</f>
        <v>0</v>
      </c>
      <c r="D44" s="8" t="s">
        <v>164</v>
      </c>
      <c r="E44" s="187" t="s">
        <v>486</v>
      </c>
      <c r="F44" s="8" t="s">
        <v>455</v>
      </c>
      <c r="G44" s="8"/>
      <c r="H44" s="137">
        <v>795</v>
      </c>
      <c r="I44" s="137">
        <f t="shared" ref="I44:I63" si="6">IF(C44&lt;&gt;0,((1+RIGHT(F44,2)/100)-0.1),(1+RIGHT(F44,2)/100))</f>
        <v>1.6</v>
      </c>
      <c r="J44" s="137">
        <f t="shared" ref="J44:J63" si="7">+H44*I44</f>
        <v>1272</v>
      </c>
      <c r="K44" s="137"/>
      <c r="L44" s="8">
        <v>33</v>
      </c>
      <c r="M44" s="8">
        <f>VLOOKUP(L44,Regolamento!A:B,2,0)</f>
        <v>8</v>
      </c>
      <c r="N44" s="137">
        <f t="shared" si="2"/>
        <v>1.6600000000000001</v>
      </c>
      <c r="O44" s="137">
        <f t="shared" si="3"/>
        <v>1.6600000000000001</v>
      </c>
      <c r="P44" s="185">
        <f t="shared" si="5"/>
        <v>22.044800000000002</v>
      </c>
      <c r="Q44" s="8"/>
      <c r="R44" s="61">
        <f t="shared" si="4"/>
        <v>12.045454545454545</v>
      </c>
      <c r="U44" s="51"/>
      <c r="AD44" s="116"/>
    </row>
    <row r="45" spans="1:31" x14ac:dyDescent="0.25">
      <c r="A45" s="8" t="s">
        <v>296</v>
      </c>
      <c r="B45" s="172" t="str">
        <f>VLOOKUP(A45,concorrenti!A:B,2,0)</f>
        <v>VALTELLINA</v>
      </c>
      <c r="C45" s="172">
        <f>VLOOKUP(A45,concorrenti!A:E,5,0)</f>
        <v>0</v>
      </c>
      <c r="D45" s="8" t="s">
        <v>102</v>
      </c>
      <c r="E45" s="187" t="s">
        <v>499</v>
      </c>
      <c r="F45" s="8" t="s">
        <v>462</v>
      </c>
      <c r="G45" s="8"/>
      <c r="H45" s="137">
        <v>820</v>
      </c>
      <c r="I45" s="137">
        <f t="shared" si="6"/>
        <v>1.69</v>
      </c>
      <c r="J45" s="137">
        <f t="shared" si="7"/>
        <v>1385.8</v>
      </c>
      <c r="K45" s="137"/>
      <c r="L45" s="8">
        <v>34</v>
      </c>
      <c r="M45" s="8">
        <f>VLOOKUP(L45,Regolamento!A:B,2,0)</f>
        <v>7</v>
      </c>
      <c r="N45" s="137">
        <f t="shared" si="2"/>
        <v>1.6600000000000001</v>
      </c>
      <c r="O45" s="137">
        <f t="shared" si="3"/>
        <v>1.6600000000000001</v>
      </c>
      <c r="P45" s="185">
        <f t="shared" si="5"/>
        <v>19.289200000000005</v>
      </c>
      <c r="Q45" s="8"/>
      <c r="R45" s="61">
        <f t="shared" si="4"/>
        <v>12.424242424242424</v>
      </c>
      <c r="T45" s="15"/>
      <c r="U45" s="51"/>
      <c r="AD45" s="116"/>
    </row>
    <row r="46" spans="1:31" x14ac:dyDescent="0.25">
      <c r="A46" s="8" t="s">
        <v>157</v>
      </c>
      <c r="B46" s="172" t="str">
        <f>VLOOKUP(A46,concorrenti!A:B,2,0)</f>
        <v>VCC COMO</v>
      </c>
      <c r="C46" s="172">
        <f>VLOOKUP(A46,concorrenti!A:E,5,0)</f>
        <v>0</v>
      </c>
      <c r="D46" s="8" t="s">
        <v>165</v>
      </c>
      <c r="E46" s="187" t="s">
        <v>503</v>
      </c>
      <c r="F46" s="8" t="s">
        <v>465</v>
      </c>
      <c r="G46" s="8"/>
      <c r="H46" s="137">
        <v>814</v>
      </c>
      <c r="I46" s="137">
        <f t="shared" si="6"/>
        <v>1.72</v>
      </c>
      <c r="J46" s="137">
        <f t="shared" si="7"/>
        <v>1400.08</v>
      </c>
      <c r="K46" s="137"/>
      <c r="L46" s="8">
        <v>35</v>
      </c>
      <c r="M46" s="8">
        <f>VLOOKUP(L46,Regolamento!A:B,2,0)</f>
        <v>6</v>
      </c>
      <c r="N46" s="137">
        <f t="shared" si="2"/>
        <v>1.6600000000000001</v>
      </c>
      <c r="O46" s="137">
        <f t="shared" si="3"/>
        <v>1.6600000000000001</v>
      </c>
      <c r="P46" s="185">
        <f t="shared" si="5"/>
        <v>16.533600000000003</v>
      </c>
      <c r="Q46" s="8"/>
      <c r="R46" s="61">
        <f t="shared" si="4"/>
        <v>12.333333333333334</v>
      </c>
      <c r="S46" s="51"/>
      <c r="T46" s="15"/>
      <c r="U46" s="51"/>
      <c r="AD46" s="116"/>
    </row>
    <row r="47" spans="1:31" x14ac:dyDescent="0.25">
      <c r="A47" s="8" t="s">
        <v>161</v>
      </c>
      <c r="B47" s="172" t="str">
        <f>VLOOKUP(A47,concorrenti!A:B,2,0)</f>
        <v>VCC COMO</v>
      </c>
      <c r="C47" s="172">
        <f>VLOOKUP(A47,concorrenti!A:E,5,0)</f>
        <v>0</v>
      </c>
      <c r="D47" s="8" t="s">
        <v>391</v>
      </c>
      <c r="E47" s="187" t="s">
        <v>196</v>
      </c>
      <c r="F47" s="8" t="s">
        <v>479</v>
      </c>
      <c r="G47" s="8"/>
      <c r="H47" s="62">
        <v>773</v>
      </c>
      <c r="I47" s="137">
        <f t="shared" si="6"/>
        <v>1.97</v>
      </c>
      <c r="J47" s="137">
        <f t="shared" si="7"/>
        <v>1522.81</v>
      </c>
      <c r="K47" s="137"/>
      <c r="L47" s="8">
        <v>36</v>
      </c>
      <c r="M47" s="8">
        <f>VLOOKUP(L47,Regolamento!A:B,2,0)</f>
        <v>5</v>
      </c>
      <c r="N47" s="137">
        <f t="shared" ref="N47:N62" si="8">1+E$5/100</f>
        <v>1.6600000000000001</v>
      </c>
      <c r="O47" s="137">
        <f t="shared" ref="O47:O62" si="9">1+E$6/100</f>
        <v>1.6600000000000001</v>
      </c>
      <c r="P47" s="190">
        <f t="shared" ref="P47:P62" si="10">IF(H47&lt;&gt;0,+M47*N47*O47,0)</f>
        <v>13.778000000000002</v>
      </c>
      <c r="Q47" s="8"/>
      <c r="R47" s="61">
        <f t="shared" ref="R47:R62" si="11">+H47/E$5</f>
        <v>11.712121212121213</v>
      </c>
      <c r="T47" s="15"/>
      <c r="U47" s="51"/>
      <c r="AD47" s="116"/>
    </row>
    <row r="48" spans="1:31" x14ac:dyDescent="0.25">
      <c r="A48" s="8" t="s">
        <v>349</v>
      </c>
      <c r="B48" s="172" t="str">
        <f>VLOOKUP(A48,concorrenti!A:B,2,0)</f>
        <v>PROGETTO MITE</v>
      </c>
      <c r="C48" s="172">
        <f>VLOOKUP(A48,concorrenti!A:E,5,0)</f>
        <v>0</v>
      </c>
      <c r="D48" s="8" t="s">
        <v>165</v>
      </c>
      <c r="E48" s="187" t="s">
        <v>515</v>
      </c>
      <c r="F48" s="8" t="s">
        <v>473</v>
      </c>
      <c r="G48" s="8"/>
      <c r="H48" s="62">
        <v>845</v>
      </c>
      <c r="I48" s="137">
        <f t="shared" si="6"/>
        <v>1.8599999999999999</v>
      </c>
      <c r="J48" s="137">
        <f t="shared" si="7"/>
        <v>1571.6999999999998</v>
      </c>
      <c r="K48" s="137"/>
      <c r="L48" s="8">
        <v>37</v>
      </c>
      <c r="M48" s="8">
        <f>VLOOKUP(L48,Regolamento!A:B,2,0)</f>
        <v>4</v>
      </c>
      <c r="N48" s="137">
        <f t="shared" si="8"/>
        <v>1.6600000000000001</v>
      </c>
      <c r="O48" s="137">
        <f t="shared" si="9"/>
        <v>1.6600000000000001</v>
      </c>
      <c r="P48" s="185">
        <f t="shared" si="10"/>
        <v>11.022400000000001</v>
      </c>
      <c r="Q48" s="8"/>
      <c r="R48" s="61">
        <f t="shared" si="11"/>
        <v>12.803030303030303</v>
      </c>
      <c r="V48" s="51"/>
      <c r="AD48" s="116"/>
    </row>
    <row r="49" spans="1:31" x14ac:dyDescent="0.25">
      <c r="A49" s="8" t="s">
        <v>30</v>
      </c>
      <c r="B49" s="172" t="str">
        <f>VLOOKUP(A49,concorrenti!A:B,2,0)</f>
        <v>OROBICO</v>
      </c>
      <c r="C49" s="172">
        <f>VLOOKUP(A49,concorrenti!A:E,5,0)</f>
        <v>0</v>
      </c>
      <c r="D49" s="8" t="s">
        <v>102</v>
      </c>
      <c r="E49" s="187" t="s">
        <v>105</v>
      </c>
      <c r="F49" s="8" t="s">
        <v>468</v>
      </c>
      <c r="G49" s="8"/>
      <c r="H49" s="137">
        <v>925</v>
      </c>
      <c r="I49" s="137">
        <f t="shared" si="6"/>
        <v>1.75</v>
      </c>
      <c r="J49" s="137">
        <f t="shared" si="7"/>
        <v>1618.75</v>
      </c>
      <c r="K49" s="137"/>
      <c r="L49" s="8">
        <v>38</v>
      </c>
      <c r="M49" s="8">
        <f>VLOOKUP(L49,Regolamento!A:B,2,0)</f>
        <v>3</v>
      </c>
      <c r="N49" s="137">
        <f t="shared" si="8"/>
        <v>1.6600000000000001</v>
      </c>
      <c r="O49" s="137">
        <f t="shared" si="9"/>
        <v>1.6600000000000001</v>
      </c>
      <c r="P49" s="185">
        <f t="shared" si="10"/>
        <v>8.2668000000000017</v>
      </c>
      <c r="Q49" s="8"/>
      <c r="R49" s="61">
        <f t="shared" si="11"/>
        <v>14.015151515151516</v>
      </c>
      <c r="V49" s="51"/>
      <c r="AD49" s="116"/>
    </row>
    <row r="50" spans="1:31" x14ac:dyDescent="0.25">
      <c r="A50" s="8" t="s">
        <v>435</v>
      </c>
      <c r="B50" s="172" t="str">
        <f>VLOOKUP(A50,concorrenti!A:B,2,0)</f>
        <v>CASTELLOTTI</v>
      </c>
      <c r="C50" s="172">
        <f>VLOOKUP(A50,concorrenti!A:E,5,0)</f>
        <v>0</v>
      </c>
      <c r="D50" s="8" t="s">
        <v>103</v>
      </c>
      <c r="E50" s="187" t="s">
        <v>32</v>
      </c>
      <c r="F50" s="8" t="s">
        <v>454</v>
      </c>
      <c r="G50" s="8"/>
      <c r="H50" s="137">
        <v>1034.8176100628932</v>
      </c>
      <c r="I50" s="137">
        <f t="shared" si="6"/>
        <v>1.5899999999999999</v>
      </c>
      <c r="J50" s="137">
        <f t="shared" si="7"/>
        <v>1645.3600000000001</v>
      </c>
      <c r="K50" s="137"/>
      <c r="L50" s="8">
        <v>39</v>
      </c>
      <c r="M50" s="8">
        <f>VLOOKUP(L50,Regolamento!A:B,2,0)</f>
        <v>2</v>
      </c>
      <c r="N50" s="137">
        <f t="shared" si="8"/>
        <v>1.6600000000000001</v>
      </c>
      <c r="O50" s="137">
        <f t="shared" si="9"/>
        <v>1.6600000000000001</v>
      </c>
      <c r="P50" s="185">
        <f t="shared" si="10"/>
        <v>5.5112000000000005</v>
      </c>
      <c r="Q50" s="8"/>
      <c r="R50" s="61">
        <f t="shared" si="11"/>
        <v>15.679054697922624</v>
      </c>
      <c r="V50" s="51"/>
      <c r="AD50" s="116"/>
    </row>
    <row r="51" spans="1:31" x14ac:dyDescent="0.25">
      <c r="A51" s="8" t="s">
        <v>444</v>
      </c>
      <c r="B51" s="172" t="str">
        <f>VLOOKUP(A51,concorrenti!A:B,2,0)</f>
        <v>CMAE</v>
      </c>
      <c r="C51" s="172">
        <f>VLOOKUP(A51,concorrenti!A:E,5,0)</f>
        <v>0</v>
      </c>
      <c r="D51" s="8" t="s">
        <v>352</v>
      </c>
      <c r="E51" s="187" t="s">
        <v>494</v>
      </c>
      <c r="F51" s="8" t="s">
        <v>459</v>
      </c>
      <c r="G51" s="8"/>
      <c r="H51" s="137">
        <v>1143.9999999999998</v>
      </c>
      <c r="I51" s="137">
        <f t="shared" si="6"/>
        <v>1.6600000000000001</v>
      </c>
      <c r="J51" s="137">
        <f t="shared" si="7"/>
        <v>1899.0399999999997</v>
      </c>
      <c r="K51" s="137"/>
      <c r="L51" s="8">
        <v>40</v>
      </c>
      <c r="M51" s="8">
        <f>VLOOKUP(L51,Regolamento!A:B,2,0)</f>
        <v>1</v>
      </c>
      <c r="N51" s="137">
        <f t="shared" si="8"/>
        <v>1.6600000000000001</v>
      </c>
      <c r="O51" s="137">
        <f t="shared" si="9"/>
        <v>1.6600000000000001</v>
      </c>
      <c r="P51" s="186">
        <f t="shared" si="10"/>
        <v>2.7556000000000003</v>
      </c>
      <c r="Q51" s="8"/>
      <c r="R51" s="61">
        <f t="shared" si="11"/>
        <v>17.333333333333329</v>
      </c>
      <c r="S51" s="72"/>
      <c r="V51" s="51"/>
      <c r="AD51" s="116"/>
    </row>
    <row r="52" spans="1:31" s="72" customFormat="1" x14ac:dyDescent="0.25">
      <c r="A52" s="8" t="s">
        <v>438</v>
      </c>
      <c r="B52" s="172" t="str">
        <f>VLOOKUP(A52,concorrenti!A:B,2,0)</f>
        <v>CMAE</v>
      </c>
      <c r="C52" s="172">
        <f>VLOOKUP(A52,concorrenti!A:E,5,0)</f>
        <v>0</v>
      </c>
      <c r="D52" s="8" t="s">
        <v>169</v>
      </c>
      <c r="E52" s="187" t="s">
        <v>358</v>
      </c>
      <c r="F52" s="8" t="s">
        <v>466</v>
      </c>
      <c r="G52" s="8"/>
      <c r="H52" s="137">
        <v>1179</v>
      </c>
      <c r="I52" s="137">
        <f t="shared" si="6"/>
        <v>1.73</v>
      </c>
      <c r="J52" s="137">
        <f t="shared" si="7"/>
        <v>2039.67</v>
      </c>
      <c r="K52" s="137"/>
      <c r="L52" s="8">
        <v>41</v>
      </c>
      <c r="M52" s="8">
        <f>VLOOKUP(L52,Regolamento!A:B,2,0)</f>
        <v>0.5</v>
      </c>
      <c r="N52" s="137">
        <f t="shared" si="8"/>
        <v>1.6600000000000001</v>
      </c>
      <c r="O52" s="137">
        <f t="shared" si="9"/>
        <v>1.6600000000000001</v>
      </c>
      <c r="P52" s="185">
        <f t="shared" si="10"/>
        <v>1.3778000000000001</v>
      </c>
      <c r="Q52" s="8"/>
      <c r="R52" s="61">
        <f t="shared" si="11"/>
        <v>17.863636363636363</v>
      </c>
      <c r="S52"/>
      <c r="T52" s="170"/>
      <c r="V52" s="176"/>
      <c r="Z52" s="170"/>
      <c r="AD52" s="174"/>
      <c r="AE52" s="170"/>
    </row>
    <row r="53" spans="1:31" x14ac:dyDescent="0.25">
      <c r="A53" s="8" t="s">
        <v>154</v>
      </c>
      <c r="B53" s="172" t="str">
        <f>VLOOKUP(A53,concorrenti!A:B,2,0)</f>
        <v>CMAE</v>
      </c>
      <c r="C53" s="172">
        <f>VLOOKUP(A53,concorrenti!A:E,5,0)</f>
        <v>0</v>
      </c>
      <c r="D53" s="8" t="s">
        <v>163</v>
      </c>
      <c r="E53" s="187" t="s">
        <v>507</v>
      </c>
      <c r="F53" s="8" t="s">
        <v>467</v>
      </c>
      <c r="G53" s="8"/>
      <c r="H53" s="137">
        <v>1225.9999999999998</v>
      </c>
      <c r="I53" s="137">
        <f t="shared" si="6"/>
        <v>1.74</v>
      </c>
      <c r="J53" s="137">
        <f t="shared" si="7"/>
        <v>2133.2399999999998</v>
      </c>
      <c r="K53" s="137"/>
      <c r="L53" s="8">
        <v>42</v>
      </c>
      <c r="M53" s="8">
        <f>VLOOKUP(L53,Regolamento!A:B,2,0)</f>
        <v>0.5</v>
      </c>
      <c r="N53" s="137">
        <f t="shared" si="8"/>
        <v>1.6600000000000001</v>
      </c>
      <c r="O53" s="137">
        <f t="shared" si="9"/>
        <v>1.6600000000000001</v>
      </c>
      <c r="P53" s="185">
        <f t="shared" si="10"/>
        <v>1.3778000000000001</v>
      </c>
      <c r="Q53" s="8"/>
      <c r="R53" s="61">
        <f t="shared" si="11"/>
        <v>18.575757575757571</v>
      </c>
      <c r="AD53" s="116"/>
    </row>
    <row r="54" spans="1:31" x14ac:dyDescent="0.25">
      <c r="A54" s="8" t="s">
        <v>436</v>
      </c>
      <c r="B54" s="172" t="str">
        <f>VLOOKUP(A54,concorrenti!A:B,2,0)</f>
        <v>VAMS</v>
      </c>
      <c r="C54" s="172">
        <f>VLOOKUP(A54,concorrenti!A:E,5,0)</f>
        <v>0</v>
      </c>
      <c r="D54" s="8" t="s">
        <v>352</v>
      </c>
      <c r="E54" s="187" t="s">
        <v>491</v>
      </c>
      <c r="F54" s="8" t="s">
        <v>458</v>
      </c>
      <c r="G54" s="8"/>
      <c r="H54" s="137">
        <v>1374</v>
      </c>
      <c r="I54" s="137">
        <f t="shared" si="6"/>
        <v>1.6400000000000001</v>
      </c>
      <c r="J54" s="137">
        <f t="shared" si="7"/>
        <v>2253.36</v>
      </c>
      <c r="K54" s="137"/>
      <c r="L54" s="8">
        <v>43</v>
      </c>
      <c r="M54" s="8">
        <f>VLOOKUP(L54,Regolamento!A:B,2,0)</f>
        <v>0.5</v>
      </c>
      <c r="N54" s="137">
        <f t="shared" si="8"/>
        <v>1.6600000000000001</v>
      </c>
      <c r="O54" s="137">
        <f t="shared" si="9"/>
        <v>1.6600000000000001</v>
      </c>
      <c r="P54" s="185">
        <f t="shared" si="10"/>
        <v>1.3778000000000001</v>
      </c>
      <c r="Q54" s="8"/>
      <c r="R54" s="61">
        <f t="shared" si="11"/>
        <v>20.818181818181817</v>
      </c>
      <c r="AD54" s="116"/>
    </row>
    <row r="55" spans="1:31" x14ac:dyDescent="0.25">
      <c r="A55" s="8" t="s">
        <v>153</v>
      </c>
      <c r="B55" s="172" t="str">
        <f>VLOOKUP(A55,concorrenti!A:B,2,0)</f>
        <v>OROBICO</v>
      </c>
      <c r="C55" s="172">
        <f>VLOOKUP(A55,concorrenti!A:E,5,0)</f>
        <v>0</v>
      </c>
      <c r="D55" s="8" t="s">
        <v>163</v>
      </c>
      <c r="E55" s="187" t="s">
        <v>511</v>
      </c>
      <c r="F55" s="8" t="s">
        <v>470</v>
      </c>
      <c r="G55" s="8"/>
      <c r="H55" s="62">
        <v>1748</v>
      </c>
      <c r="I55" s="137">
        <f t="shared" si="6"/>
        <v>1.8</v>
      </c>
      <c r="J55" s="137">
        <f t="shared" si="7"/>
        <v>3146.4</v>
      </c>
      <c r="K55" s="137"/>
      <c r="L55" s="8">
        <v>44</v>
      </c>
      <c r="M55" s="8">
        <f>VLOOKUP(L55,Regolamento!A:B,2,0)</f>
        <v>0.5</v>
      </c>
      <c r="N55" s="137">
        <f t="shared" si="8"/>
        <v>1.6600000000000001</v>
      </c>
      <c r="O55" s="137">
        <f t="shared" si="9"/>
        <v>1.6600000000000001</v>
      </c>
      <c r="P55" s="185">
        <f t="shared" si="10"/>
        <v>1.3778000000000001</v>
      </c>
      <c r="Q55" s="8"/>
      <c r="R55" s="61">
        <f t="shared" si="11"/>
        <v>26.484848484848484</v>
      </c>
      <c r="U55" s="6">
        <f>SUM(U13:U54)</f>
        <v>0</v>
      </c>
      <c r="AD55" s="116"/>
    </row>
    <row r="56" spans="1:31" x14ac:dyDescent="0.25">
      <c r="A56" s="8" t="s">
        <v>441</v>
      </c>
      <c r="B56" s="172" t="str">
        <f>VLOOKUP(A56,concorrenti!A:B,2,0)</f>
        <v>CMAE</v>
      </c>
      <c r="C56" s="172">
        <f>VLOOKUP(A56,concorrenti!A:E,5,0)</f>
        <v>0</v>
      </c>
      <c r="D56" s="8" t="s">
        <v>165</v>
      </c>
      <c r="E56" s="187" t="s">
        <v>506</v>
      </c>
      <c r="F56" s="8" t="s">
        <v>467</v>
      </c>
      <c r="G56" s="8"/>
      <c r="H56" s="137">
        <v>1963</v>
      </c>
      <c r="I56" s="137">
        <f t="shared" si="6"/>
        <v>1.74</v>
      </c>
      <c r="J56" s="137">
        <f t="shared" si="7"/>
        <v>3415.62</v>
      </c>
      <c r="K56" s="137"/>
      <c r="L56" s="8">
        <v>45</v>
      </c>
      <c r="M56" s="8">
        <f>VLOOKUP(L56,Regolamento!A:B,2,0)</f>
        <v>0.5</v>
      </c>
      <c r="N56" s="137">
        <f t="shared" si="8"/>
        <v>1.6600000000000001</v>
      </c>
      <c r="O56" s="137">
        <f t="shared" si="9"/>
        <v>1.6600000000000001</v>
      </c>
      <c r="P56" s="185">
        <f t="shared" si="10"/>
        <v>1.3778000000000001</v>
      </c>
      <c r="Q56" s="8"/>
      <c r="R56" s="61">
        <f t="shared" si="11"/>
        <v>29.742424242424242</v>
      </c>
      <c r="AD56" s="116"/>
    </row>
    <row r="57" spans="1:31" x14ac:dyDescent="0.25">
      <c r="A57" s="8" t="s">
        <v>18</v>
      </c>
      <c r="B57" s="172" t="str">
        <f>VLOOKUP(A57,concorrenti!A:B,2,0)</f>
        <v>VAMS</v>
      </c>
      <c r="C57" s="172">
        <f>VLOOKUP(A57,concorrenti!A:E,5,0)</f>
        <v>0</v>
      </c>
      <c r="D57" s="8" t="s">
        <v>165</v>
      </c>
      <c r="E57" s="187" t="s">
        <v>521</v>
      </c>
      <c r="F57" s="8" t="s">
        <v>478</v>
      </c>
      <c r="G57" s="8"/>
      <c r="H57" s="62">
        <v>1803.9999999999998</v>
      </c>
      <c r="I57" s="137">
        <f t="shared" si="6"/>
        <v>1.9300000000000002</v>
      </c>
      <c r="J57" s="137">
        <f t="shared" si="7"/>
        <v>3481.72</v>
      </c>
      <c r="K57" s="137"/>
      <c r="L57" s="8">
        <v>46</v>
      </c>
      <c r="M57" s="8">
        <f>VLOOKUP(L57,Regolamento!A:B,2,0)</f>
        <v>0.5</v>
      </c>
      <c r="N57" s="137">
        <f t="shared" si="8"/>
        <v>1.6600000000000001</v>
      </c>
      <c r="O57" s="137">
        <f t="shared" si="9"/>
        <v>1.6600000000000001</v>
      </c>
      <c r="P57" s="185">
        <f t="shared" si="10"/>
        <v>1.3778000000000001</v>
      </c>
      <c r="Q57" s="8"/>
      <c r="R57" s="61">
        <f t="shared" si="11"/>
        <v>27.333333333333329</v>
      </c>
      <c r="AD57" s="116"/>
    </row>
    <row r="58" spans="1:31" x14ac:dyDescent="0.25">
      <c r="A58" s="8" t="s">
        <v>437</v>
      </c>
      <c r="B58" s="172" t="str">
        <f>VLOOKUP(A58,concorrenti!A:B,2,0)</f>
        <v>VALTELLINA</v>
      </c>
      <c r="C58" s="172">
        <f>VLOOKUP(A58,concorrenti!A:E,5,0)</f>
        <v>0</v>
      </c>
      <c r="D58" s="8" t="s">
        <v>102</v>
      </c>
      <c r="E58" s="187" t="s">
        <v>354</v>
      </c>
      <c r="F58" s="8" t="s">
        <v>462</v>
      </c>
      <c r="G58" s="8"/>
      <c r="H58" s="137">
        <v>2089</v>
      </c>
      <c r="I58" s="137">
        <f t="shared" si="6"/>
        <v>1.69</v>
      </c>
      <c r="J58" s="137">
        <f t="shared" si="7"/>
        <v>3530.41</v>
      </c>
      <c r="K58" s="137"/>
      <c r="L58" s="8">
        <v>47</v>
      </c>
      <c r="M58" s="8">
        <f>VLOOKUP(L58,Regolamento!A:B,2,0)</f>
        <v>0.5</v>
      </c>
      <c r="N58" s="137">
        <f t="shared" si="8"/>
        <v>1.6600000000000001</v>
      </c>
      <c r="O58" s="137">
        <f t="shared" si="9"/>
        <v>1.6600000000000001</v>
      </c>
      <c r="P58" s="185">
        <f t="shared" si="10"/>
        <v>1.3778000000000001</v>
      </c>
      <c r="Q58" s="8"/>
      <c r="R58" s="61">
        <f t="shared" si="11"/>
        <v>31.651515151515152</v>
      </c>
      <c r="AD58" s="116"/>
    </row>
    <row r="59" spans="1:31" x14ac:dyDescent="0.25">
      <c r="A59" s="8" t="s">
        <v>443</v>
      </c>
      <c r="B59" s="172" t="str">
        <f>VLOOKUP(A59,concorrenti!A:B,2,0)</f>
        <v>VAMS</v>
      </c>
      <c r="C59" s="172">
        <f>VLOOKUP(A59,concorrenti!A:E,5,0)</f>
        <v>0</v>
      </c>
      <c r="D59" s="8" t="s">
        <v>166</v>
      </c>
      <c r="E59" s="187" t="s">
        <v>490</v>
      </c>
      <c r="F59" s="8" t="s">
        <v>458</v>
      </c>
      <c r="G59" s="8"/>
      <c r="H59" s="137">
        <v>2347.1168831168829</v>
      </c>
      <c r="I59" s="137">
        <f t="shared" si="6"/>
        <v>1.6400000000000001</v>
      </c>
      <c r="J59" s="137">
        <f t="shared" si="7"/>
        <v>3849.2716883116882</v>
      </c>
      <c r="K59" s="137"/>
      <c r="L59" s="8">
        <v>48</v>
      </c>
      <c r="M59" s="8">
        <f>VLOOKUP(L59,Regolamento!A:B,2,0)</f>
        <v>0.5</v>
      </c>
      <c r="N59" s="137">
        <f t="shared" si="8"/>
        <v>1.6600000000000001</v>
      </c>
      <c r="O59" s="137">
        <f t="shared" si="9"/>
        <v>1.6600000000000001</v>
      </c>
      <c r="P59" s="186">
        <f t="shared" si="10"/>
        <v>1.3778000000000001</v>
      </c>
      <c r="Q59" s="8"/>
      <c r="R59" s="61">
        <f t="shared" si="11"/>
        <v>35.562377016922468</v>
      </c>
      <c r="S59" s="72"/>
      <c r="AD59" s="116"/>
    </row>
    <row r="60" spans="1:31" s="72" customFormat="1" x14ac:dyDescent="0.25">
      <c r="A60" s="8" t="s">
        <v>434</v>
      </c>
      <c r="B60" s="172" t="str">
        <f>VLOOKUP(A60,concorrenti!A:B,2,0)</f>
        <v>VALTELLINA</v>
      </c>
      <c r="C60" s="172">
        <f>VLOOKUP(A60,concorrenti!A:E,5,0)</f>
        <v>0</v>
      </c>
      <c r="D60" s="8" t="s">
        <v>102</v>
      </c>
      <c r="E60" s="187">
        <v>1100</v>
      </c>
      <c r="F60" s="8" t="s">
        <v>452</v>
      </c>
      <c r="G60" s="8"/>
      <c r="H60" s="137">
        <v>2429.0000000000005</v>
      </c>
      <c r="I60" s="137">
        <f t="shared" si="6"/>
        <v>1.5699999999999998</v>
      </c>
      <c r="J60" s="137">
        <f t="shared" si="7"/>
        <v>3813.53</v>
      </c>
      <c r="K60" s="137"/>
      <c r="L60" s="8">
        <v>49</v>
      </c>
      <c r="M60" s="8">
        <f>VLOOKUP(L60,Regolamento!A:B,2,0)</f>
        <v>0.5</v>
      </c>
      <c r="N60" s="137">
        <f t="shared" si="8"/>
        <v>1.6600000000000001</v>
      </c>
      <c r="O60" s="137">
        <f t="shared" si="9"/>
        <v>1.6600000000000001</v>
      </c>
      <c r="P60" s="185">
        <f t="shared" si="10"/>
        <v>1.3778000000000001</v>
      </c>
      <c r="Q60" s="8"/>
      <c r="R60" s="61">
        <f t="shared" si="11"/>
        <v>36.803030303030312</v>
      </c>
      <c r="S60"/>
      <c r="T60" s="170"/>
      <c r="Z60" s="170"/>
      <c r="AD60" s="174"/>
      <c r="AE60" s="170"/>
    </row>
    <row r="61" spans="1:31" x14ac:dyDescent="0.25">
      <c r="A61" s="8" t="s">
        <v>235</v>
      </c>
      <c r="B61" s="172" t="str">
        <f>VLOOKUP(A61,concorrenti!A:B,2,0)</f>
        <v>VAMS</v>
      </c>
      <c r="C61" s="172">
        <f>VLOOKUP(A61,concorrenti!A:E,5,0)</f>
        <v>0</v>
      </c>
      <c r="D61" s="8" t="s">
        <v>496</v>
      </c>
      <c r="E61" s="187" t="s">
        <v>497</v>
      </c>
      <c r="F61" s="8" t="s">
        <v>461</v>
      </c>
      <c r="G61" s="8"/>
      <c r="H61" s="137">
        <v>2416</v>
      </c>
      <c r="I61" s="137">
        <f t="shared" si="6"/>
        <v>1.6800000000000002</v>
      </c>
      <c r="J61" s="137">
        <f t="shared" si="7"/>
        <v>4058.8800000000006</v>
      </c>
      <c r="K61" s="137"/>
      <c r="L61" s="8">
        <v>50</v>
      </c>
      <c r="M61" s="8">
        <f>VLOOKUP(L61,Regolamento!A:B,2,0)</f>
        <v>0.5</v>
      </c>
      <c r="N61" s="137">
        <f t="shared" si="8"/>
        <v>1.6600000000000001</v>
      </c>
      <c r="O61" s="137">
        <f t="shared" si="9"/>
        <v>1.6600000000000001</v>
      </c>
      <c r="P61" s="185">
        <f t="shared" si="10"/>
        <v>1.3778000000000001</v>
      </c>
      <c r="Q61" s="8"/>
      <c r="R61" s="61">
        <f t="shared" si="11"/>
        <v>36.606060606060609</v>
      </c>
      <c r="AD61" s="116"/>
    </row>
    <row r="62" spans="1:31" x14ac:dyDescent="0.25">
      <c r="A62" s="8" t="s">
        <v>440</v>
      </c>
      <c r="B62" s="172" t="str">
        <f>VLOOKUP(A62,concorrenti!A:B,2,0)</f>
        <v>VAMS</v>
      </c>
      <c r="C62" s="172">
        <f>VLOOKUP(A62,concorrenti!A:E,5,0)</f>
        <v>0</v>
      </c>
      <c r="D62" s="8" t="s">
        <v>169</v>
      </c>
      <c r="E62" s="187" t="s">
        <v>358</v>
      </c>
      <c r="F62" s="8" t="s">
        <v>466</v>
      </c>
      <c r="G62" s="8"/>
      <c r="H62" s="137">
        <v>2479</v>
      </c>
      <c r="I62" s="137">
        <f t="shared" si="6"/>
        <v>1.73</v>
      </c>
      <c r="J62" s="137">
        <f t="shared" si="7"/>
        <v>4288.67</v>
      </c>
      <c r="K62" s="137"/>
      <c r="L62" s="8">
        <v>51</v>
      </c>
      <c r="M62" s="8">
        <f>VLOOKUP(L62,Regolamento!A:B,2,0)</f>
        <v>0.5</v>
      </c>
      <c r="N62" s="137">
        <f t="shared" si="8"/>
        <v>1.6600000000000001</v>
      </c>
      <c r="O62" s="137">
        <f t="shared" si="9"/>
        <v>1.6600000000000001</v>
      </c>
      <c r="P62" s="185">
        <f t="shared" si="10"/>
        <v>1.3778000000000001</v>
      </c>
      <c r="Q62" s="8"/>
      <c r="R62" s="61">
        <f t="shared" si="11"/>
        <v>37.560606060606062</v>
      </c>
      <c r="AD62" s="116"/>
    </row>
    <row r="63" spans="1:31" x14ac:dyDescent="0.25">
      <c r="A63" s="8" t="s">
        <v>178</v>
      </c>
      <c r="B63" s="172" t="str">
        <f>VLOOKUP(A63,concorrenti!A:B,2,0)</f>
        <v>OROBICO</v>
      </c>
      <c r="C63" s="172">
        <f>VLOOKUP(A63,concorrenti!A:E,5,0)</f>
        <v>0</v>
      </c>
      <c r="D63" s="8" t="s">
        <v>167</v>
      </c>
      <c r="E63" s="187" t="s">
        <v>485</v>
      </c>
      <c r="F63" s="8" t="s">
        <v>453</v>
      </c>
      <c r="G63" s="8"/>
      <c r="H63" s="137">
        <v>2813</v>
      </c>
      <c r="I63" s="137">
        <f t="shared" si="6"/>
        <v>1.58</v>
      </c>
      <c r="J63" s="137">
        <f t="shared" si="7"/>
        <v>4444.54</v>
      </c>
      <c r="K63" s="137"/>
      <c r="L63" s="8">
        <v>52</v>
      </c>
      <c r="M63" s="8">
        <f>VLOOKUP(L63,Regolamento!A:B,2,0)</f>
        <v>0.5</v>
      </c>
      <c r="N63" s="137">
        <f t="shared" ref="N63" si="12">1+E$5/100</f>
        <v>1.6600000000000001</v>
      </c>
      <c r="O63" s="137">
        <f t="shared" ref="O63" si="13">1+E$6/100</f>
        <v>1.6600000000000001</v>
      </c>
      <c r="P63" s="185">
        <f t="shared" ref="P63" si="14">IF(H63&lt;&gt;0,+M63*N63*O63,0)</f>
        <v>1.3778000000000001</v>
      </c>
      <c r="Q63" s="8"/>
      <c r="R63" s="61">
        <f t="shared" ref="R63" si="15">+H63/E$5</f>
        <v>42.621212121212125</v>
      </c>
      <c r="AD63" s="116"/>
    </row>
    <row r="64" spans="1:31" x14ac:dyDescent="0.25">
      <c r="A64" s="8"/>
      <c r="B64" s="172"/>
      <c r="C64" s="172"/>
      <c r="D64" s="8"/>
      <c r="E64" s="187"/>
      <c r="F64" s="8"/>
      <c r="G64" s="8"/>
      <c r="H64" s="8"/>
      <c r="I64" s="137"/>
      <c r="J64" s="137"/>
      <c r="K64" s="137"/>
      <c r="L64" s="8"/>
      <c r="M64" s="8"/>
      <c r="N64" s="137"/>
      <c r="O64" s="137"/>
      <c r="P64" s="185"/>
      <c r="Q64" s="8"/>
      <c r="R64" s="61"/>
      <c r="AD64" s="116"/>
    </row>
    <row r="65" spans="1:30" x14ac:dyDescent="0.25">
      <c r="A65" t="s">
        <v>184</v>
      </c>
      <c r="B65" s="113" t="str">
        <f>VLOOKUP(A65,concorrenti!A:B,2,0)</f>
        <v>OROBICO</v>
      </c>
      <c r="C65" s="113">
        <f>VLOOKUP(A65,concorrenti!A:E,5,0)</f>
        <v>0</v>
      </c>
      <c r="D65" t="s">
        <v>102</v>
      </c>
      <c r="E65" s="147" t="s">
        <v>493</v>
      </c>
      <c r="F65" s="115" t="s">
        <v>458</v>
      </c>
      <c r="G65" s="115"/>
      <c r="H65" t="s">
        <v>532</v>
      </c>
      <c r="I65" s="116"/>
      <c r="J65" s="116"/>
      <c r="K65" s="116"/>
      <c r="L65" s="115"/>
      <c r="M65" s="115"/>
      <c r="N65" s="116"/>
      <c r="O65" s="116"/>
      <c r="P65" s="185">
        <v>9.9999999999999995E-7</v>
      </c>
      <c r="Q65" s="115"/>
      <c r="R65" s="6"/>
      <c r="AD65" s="116"/>
    </row>
    <row r="66" spans="1:30" x14ac:dyDescent="0.25">
      <c r="A66" t="s">
        <v>75</v>
      </c>
      <c r="B66" s="113" t="str">
        <f>VLOOKUP(A66,concorrenti!A:B,2,0)</f>
        <v>VAMS</v>
      </c>
      <c r="C66" s="113">
        <f>VLOOKUP(A66,concorrenti!A:E,5,0)</f>
        <v>0</v>
      </c>
      <c r="D66" t="s">
        <v>501</v>
      </c>
      <c r="E66" s="147" t="s">
        <v>502</v>
      </c>
      <c r="F66" s="115" t="s">
        <v>463</v>
      </c>
      <c r="G66" s="115"/>
      <c r="H66" t="s">
        <v>533</v>
      </c>
      <c r="I66" s="116"/>
      <c r="J66" s="116"/>
      <c r="K66" s="116"/>
      <c r="L66" s="115"/>
      <c r="M66" s="115"/>
      <c r="N66" s="116"/>
      <c r="O66" s="116"/>
      <c r="P66" s="185">
        <v>9.9999999999999995E-7</v>
      </c>
      <c r="Q66" s="115"/>
      <c r="R66" s="6"/>
      <c r="T66" s="15"/>
      <c r="U66" s="51"/>
      <c r="AD66" s="116"/>
    </row>
    <row r="67" spans="1:30" x14ac:dyDescent="0.25">
      <c r="B67" s="113"/>
      <c r="C67" s="113"/>
      <c r="I67" s="116"/>
      <c r="J67" s="116"/>
      <c r="K67" s="116"/>
      <c r="L67" s="115"/>
      <c r="M67" s="115"/>
      <c r="N67" s="116"/>
      <c r="O67" s="116"/>
      <c r="P67" s="185">
        <f>SUM(P12:P66)</f>
        <v>2331.2376020000024</v>
      </c>
      <c r="Q67" s="115"/>
      <c r="R67" s="6"/>
      <c r="T67" s="15"/>
      <c r="U67" s="51"/>
      <c r="AD67" s="116"/>
    </row>
    <row r="68" spans="1:30" x14ac:dyDescent="0.25">
      <c r="B68" s="113"/>
      <c r="C68" s="113"/>
      <c r="I68" s="116"/>
      <c r="J68" s="116"/>
      <c r="K68" s="116"/>
      <c r="L68" s="115"/>
      <c r="M68" s="115"/>
      <c r="N68" s="116"/>
      <c r="O68" s="116"/>
      <c r="P68" s="185"/>
      <c r="Q68" s="115"/>
      <c r="R68" s="6"/>
      <c r="AD68" s="116"/>
    </row>
    <row r="69" spans="1:30" x14ac:dyDescent="0.25">
      <c r="B69" s="113"/>
      <c r="C69" s="113"/>
      <c r="I69" s="116"/>
      <c r="J69" s="116"/>
      <c r="K69" s="116"/>
      <c r="L69" s="115"/>
      <c r="M69" s="115"/>
      <c r="N69" s="116"/>
      <c r="O69" s="116"/>
      <c r="P69" s="185"/>
      <c r="Q69" s="115"/>
      <c r="R69" s="6"/>
      <c r="AD69" s="116"/>
    </row>
    <row r="70" spans="1:30" x14ac:dyDescent="0.25">
      <c r="B70" s="113"/>
      <c r="C70" s="113"/>
      <c r="AD70" s="116"/>
    </row>
    <row r="74" spans="1:30" x14ac:dyDescent="0.25">
      <c r="AD74" s="116"/>
    </row>
    <row r="75" spans="1:30" x14ac:dyDescent="0.25">
      <c r="AD75" s="116"/>
    </row>
    <row r="76" spans="1:30" x14ac:dyDescent="0.25">
      <c r="AD76" s="116"/>
    </row>
    <row r="77" spans="1:30" x14ac:dyDescent="0.25">
      <c r="AD77" s="116"/>
    </row>
    <row r="78" spans="1:30" x14ac:dyDescent="0.25">
      <c r="AD78" s="116"/>
    </row>
    <row r="79" spans="1:30" x14ac:dyDescent="0.25">
      <c r="AD79" s="116"/>
    </row>
    <row r="80" spans="1:30" x14ac:dyDescent="0.25">
      <c r="AD80" s="116"/>
    </row>
    <row r="81" spans="20:30" x14ac:dyDescent="0.25">
      <c r="AD81" s="116"/>
    </row>
    <row r="82" spans="20:30" x14ac:dyDescent="0.25">
      <c r="AD82" s="116"/>
    </row>
    <row r="83" spans="20:30" x14ac:dyDescent="0.25">
      <c r="T83" s="15"/>
      <c r="AD83" s="116"/>
    </row>
    <row r="84" spans="20:30" x14ac:dyDescent="0.25">
      <c r="U84" s="51"/>
    </row>
    <row r="99" spans="1:18" ht="15.75" x14ac:dyDescent="0.25">
      <c r="A99" s="142" t="s">
        <v>449</v>
      </c>
      <c r="B99" s="113"/>
      <c r="C99" s="113"/>
    </row>
    <row r="100" spans="1:18" x14ac:dyDescent="0.25">
      <c r="A100" t="s">
        <v>72</v>
      </c>
      <c r="B100" s="113" t="str">
        <f>VLOOKUP(A100,concorrenti!A:B,2,0)</f>
        <v>VAMS</v>
      </c>
      <c r="C100" s="113">
        <f>VLOOKUP(A100,concorrenti!A:E,5,0)</f>
        <v>0</v>
      </c>
      <c r="D100" t="s">
        <v>166</v>
      </c>
      <c r="E100" s="143" t="s">
        <v>170</v>
      </c>
      <c r="F100" t="s">
        <v>465</v>
      </c>
      <c r="H100" s="4">
        <v>690</v>
      </c>
      <c r="I100" s="116">
        <f t="shared" ref="I100:I110" si="16">IF(C100&lt;&gt;0,((1+RIGHT(F100,2)/100)-0.1),(1+RIGHT(F100,2)/100))</f>
        <v>1.72</v>
      </c>
      <c r="J100" s="116">
        <f t="shared" ref="J100:J110" si="17">+H100*I100</f>
        <v>1186.8</v>
      </c>
      <c r="K100" s="116"/>
      <c r="L100" s="115">
        <v>1</v>
      </c>
      <c r="M100" s="115">
        <f>VLOOKUP(L100,Regolamento!A:B,2,0)</f>
        <v>50</v>
      </c>
      <c r="N100" s="116">
        <f t="shared" ref="N100:N110" si="18">1+E$5/100</f>
        <v>1.6600000000000001</v>
      </c>
      <c r="O100" s="116">
        <f t="shared" ref="O100:O110" si="19">1+E$7/100</f>
        <v>1</v>
      </c>
      <c r="P100" s="185">
        <f t="shared" ref="P100:P110" si="20">IF(H100&lt;&gt;0,+M100*N100*O100,0)</f>
        <v>83</v>
      </c>
      <c r="Q100" s="115"/>
      <c r="R100" s="6">
        <f t="shared" ref="R100:R110" si="21">+H100/E$5</f>
        <v>10.454545454545455</v>
      </c>
    </row>
    <row r="101" spans="1:18" x14ac:dyDescent="0.25">
      <c r="A101" t="s">
        <v>13</v>
      </c>
      <c r="B101" s="113" t="str">
        <f>VLOOKUP(A101,concorrenti!A:B,2,0)</f>
        <v>VAMS</v>
      </c>
      <c r="C101" s="113">
        <f>VLOOKUP(A101,concorrenti!A:E,5,0)</f>
        <v>0</v>
      </c>
      <c r="D101" t="s">
        <v>163</v>
      </c>
      <c r="E101" s="143" t="s">
        <v>359</v>
      </c>
      <c r="F101" t="s">
        <v>456</v>
      </c>
      <c r="H101" s="4">
        <v>1054.0000000000002</v>
      </c>
      <c r="I101" s="116">
        <f t="shared" si="16"/>
        <v>1.6099999999999999</v>
      </c>
      <c r="J101" s="116">
        <f t="shared" si="17"/>
        <v>1696.9400000000003</v>
      </c>
      <c r="K101" s="116"/>
      <c r="L101" s="115">
        <v>2</v>
      </c>
      <c r="M101" s="115">
        <f>VLOOKUP(L101,Regolamento!A:B,2,0)</f>
        <v>45</v>
      </c>
      <c r="N101" s="116">
        <f t="shared" si="18"/>
        <v>1.6600000000000001</v>
      </c>
      <c r="O101" s="116">
        <f t="shared" si="19"/>
        <v>1</v>
      </c>
      <c r="P101" s="185">
        <f t="shared" si="20"/>
        <v>74.7</v>
      </c>
      <c r="Q101" s="115"/>
      <c r="R101" s="6">
        <f t="shared" si="21"/>
        <v>15.969696969696972</v>
      </c>
    </row>
    <row r="102" spans="1:18" x14ac:dyDescent="0.25">
      <c r="A102" t="s">
        <v>78</v>
      </c>
      <c r="B102" s="113" t="str">
        <f>VLOOKUP(A102,concorrenti!A:B,2,0)</f>
        <v>VAMS</v>
      </c>
      <c r="C102" s="113">
        <f>VLOOKUP(A102,concorrenti!A:E,5,0)</f>
        <v>0</v>
      </c>
      <c r="D102" t="s">
        <v>165</v>
      </c>
      <c r="E102" s="143" t="s">
        <v>525</v>
      </c>
      <c r="F102" t="s">
        <v>460</v>
      </c>
      <c r="H102" s="4">
        <v>1340.0000000000002</v>
      </c>
      <c r="I102" s="116">
        <f t="shared" si="16"/>
        <v>1.67</v>
      </c>
      <c r="J102" s="116">
        <f t="shared" si="17"/>
        <v>2237.8000000000002</v>
      </c>
      <c r="K102" s="116"/>
      <c r="L102" s="115">
        <v>3</v>
      </c>
      <c r="M102" s="115">
        <f>VLOOKUP(L102,Regolamento!A:B,2,0)</f>
        <v>41</v>
      </c>
      <c r="N102" s="116">
        <f t="shared" si="18"/>
        <v>1.6600000000000001</v>
      </c>
      <c r="O102" s="116">
        <f t="shared" si="19"/>
        <v>1</v>
      </c>
      <c r="P102" s="185">
        <f t="shared" si="20"/>
        <v>68.06</v>
      </c>
      <c r="Q102" s="115"/>
      <c r="R102" s="6">
        <f t="shared" si="21"/>
        <v>20.303030303030308</v>
      </c>
    </row>
    <row r="103" spans="1:18" x14ac:dyDescent="0.25">
      <c r="A103" t="s">
        <v>83</v>
      </c>
      <c r="B103" s="113" t="str">
        <f>VLOOKUP(A103,concorrenti!A:B,2,0)</f>
        <v>VAMS</v>
      </c>
      <c r="C103" s="113">
        <f>VLOOKUP(A103,concorrenti!A:E,5,0)</f>
        <v>0</v>
      </c>
      <c r="D103" t="s">
        <v>102</v>
      </c>
      <c r="E103" s="143" t="s">
        <v>529</v>
      </c>
      <c r="F103" t="s">
        <v>482</v>
      </c>
      <c r="H103" s="4">
        <v>1377.433155080214</v>
      </c>
      <c r="I103" s="116">
        <f t="shared" si="16"/>
        <v>1.87</v>
      </c>
      <c r="J103" s="116">
        <f t="shared" si="17"/>
        <v>2575.8000000000002</v>
      </c>
      <c r="K103" s="116"/>
      <c r="L103" s="115">
        <v>4</v>
      </c>
      <c r="M103" s="115">
        <f>VLOOKUP(L103,Regolamento!A:B,2,0)</f>
        <v>38</v>
      </c>
      <c r="N103" s="116">
        <f t="shared" si="18"/>
        <v>1.6600000000000001</v>
      </c>
      <c r="O103" s="116">
        <f t="shared" si="19"/>
        <v>1</v>
      </c>
      <c r="P103" s="185">
        <f t="shared" si="20"/>
        <v>63.080000000000005</v>
      </c>
      <c r="Q103" s="115"/>
      <c r="R103" s="6">
        <f t="shared" si="21"/>
        <v>20.87019931939718</v>
      </c>
    </row>
    <row r="104" spans="1:18" x14ac:dyDescent="0.25">
      <c r="A104" t="s">
        <v>445</v>
      </c>
      <c r="B104" s="113" t="str">
        <f>VLOOKUP(A104,concorrenti!A:B,2,0)</f>
        <v>GAMS</v>
      </c>
      <c r="C104" s="113">
        <f>VLOOKUP(A104,concorrenti!A:E,5,0)</f>
        <v>0</v>
      </c>
      <c r="D104" t="s">
        <v>102</v>
      </c>
      <c r="E104" s="143" t="s">
        <v>484</v>
      </c>
      <c r="F104" t="s">
        <v>481</v>
      </c>
      <c r="H104" s="4">
        <v>3299</v>
      </c>
      <c r="I104" s="116">
        <f t="shared" si="16"/>
        <v>1.51</v>
      </c>
      <c r="J104" s="116">
        <f t="shared" si="17"/>
        <v>4981.49</v>
      </c>
      <c r="K104" s="116"/>
      <c r="L104" s="115">
        <v>5</v>
      </c>
      <c r="M104" s="115">
        <f>VLOOKUP(L104,Regolamento!A:B,2,0)</f>
        <v>36</v>
      </c>
      <c r="N104" s="116">
        <f t="shared" si="18"/>
        <v>1.6600000000000001</v>
      </c>
      <c r="O104" s="116">
        <f t="shared" si="19"/>
        <v>1</v>
      </c>
      <c r="P104" s="185">
        <f t="shared" si="20"/>
        <v>59.760000000000005</v>
      </c>
      <c r="Q104" s="115"/>
      <c r="R104" s="6">
        <f t="shared" si="21"/>
        <v>49.984848484848484</v>
      </c>
    </row>
    <row r="105" spans="1:18" x14ac:dyDescent="0.25">
      <c r="A105" t="s">
        <v>242</v>
      </c>
      <c r="B105" s="113" t="str">
        <f>VLOOKUP(A105,concorrenti!A:B,2,0)</f>
        <v>VAMS</v>
      </c>
      <c r="C105" s="113">
        <f>VLOOKUP(A105,concorrenti!A:E,5,0)</f>
        <v>0</v>
      </c>
      <c r="D105" t="s">
        <v>102</v>
      </c>
      <c r="E105" s="147" t="s">
        <v>354</v>
      </c>
      <c r="F105" s="115" t="s">
        <v>460</v>
      </c>
      <c r="G105" s="115"/>
      <c r="H105" s="4">
        <v>3250</v>
      </c>
      <c r="I105" s="116">
        <f t="shared" si="16"/>
        <v>1.67</v>
      </c>
      <c r="J105" s="116">
        <f t="shared" si="17"/>
        <v>5427.5</v>
      </c>
      <c r="K105" s="116"/>
      <c r="L105" s="115">
        <v>6</v>
      </c>
      <c r="M105" s="115">
        <f>VLOOKUP(L105,Regolamento!A:B,2,0)</f>
        <v>35</v>
      </c>
      <c r="N105" s="116">
        <f t="shared" si="18"/>
        <v>1.6600000000000001</v>
      </c>
      <c r="O105" s="116">
        <f t="shared" si="19"/>
        <v>1</v>
      </c>
      <c r="P105" s="185">
        <f t="shared" si="20"/>
        <v>58.100000000000009</v>
      </c>
      <c r="Q105" s="115"/>
      <c r="R105" s="6">
        <f t="shared" si="21"/>
        <v>49.242424242424242</v>
      </c>
    </row>
    <row r="106" spans="1:18" x14ac:dyDescent="0.25">
      <c r="A106" t="s">
        <v>240</v>
      </c>
      <c r="B106" s="113" t="str">
        <f>VLOOKUP(A106,concorrenti!A:B,2,0)</f>
        <v>GAMS</v>
      </c>
      <c r="C106" s="113">
        <f>VLOOKUP(A106,concorrenti!A:E,5,0)</f>
        <v>0</v>
      </c>
      <c r="D106" t="s">
        <v>165</v>
      </c>
      <c r="E106" s="143" t="s">
        <v>523</v>
      </c>
      <c r="F106" t="s">
        <v>480</v>
      </c>
      <c r="H106" s="4">
        <v>3823</v>
      </c>
      <c r="I106" s="116">
        <f t="shared" si="16"/>
        <v>1.42</v>
      </c>
      <c r="J106" s="116">
        <f t="shared" si="17"/>
        <v>5428.66</v>
      </c>
      <c r="K106" s="116"/>
      <c r="L106" s="115">
        <v>7</v>
      </c>
      <c r="M106" s="115">
        <f>VLOOKUP(L106,Regolamento!A:B,2,0)</f>
        <v>34</v>
      </c>
      <c r="N106" s="116">
        <f t="shared" si="18"/>
        <v>1.6600000000000001</v>
      </c>
      <c r="O106" s="116">
        <f t="shared" si="19"/>
        <v>1</v>
      </c>
      <c r="P106" s="185">
        <f t="shared" si="20"/>
        <v>56.440000000000005</v>
      </c>
      <c r="Q106" s="115"/>
      <c r="R106" s="6">
        <f t="shared" si="21"/>
        <v>57.924242424242422</v>
      </c>
    </row>
    <row r="107" spans="1:18" x14ac:dyDescent="0.25">
      <c r="A107" t="s">
        <v>200</v>
      </c>
      <c r="B107" s="113" t="str">
        <f>VLOOKUP(A107,concorrenti!A:B,2,0)</f>
        <v>GAMS</v>
      </c>
      <c r="C107" s="113">
        <f>VLOOKUP(A107,concorrenti!A:E,5,0)</f>
        <v>0</v>
      </c>
      <c r="D107" t="s">
        <v>168</v>
      </c>
      <c r="E107" s="143" t="s">
        <v>527</v>
      </c>
      <c r="F107" t="s">
        <v>465</v>
      </c>
      <c r="H107" s="4">
        <v>3401</v>
      </c>
      <c r="I107" s="116">
        <f t="shared" si="16"/>
        <v>1.72</v>
      </c>
      <c r="J107" s="116">
        <f t="shared" si="17"/>
        <v>5849.72</v>
      </c>
      <c r="K107" s="116"/>
      <c r="L107" s="115">
        <v>8</v>
      </c>
      <c r="M107" s="115">
        <f>VLOOKUP(L107,Regolamento!A:B,2,0)</f>
        <v>33</v>
      </c>
      <c r="N107" s="116">
        <f t="shared" si="18"/>
        <v>1.6600000000000001</v>
      </c>
      <c r="O107" s="116">
        <f t="shared" si="19"/>
        <v>1</v>
      </c>
      <c r="P107" s="185">
        <f t="shared" si="20"/>
        <v>54.78</v>
      </c>
      <c r="Q107" s="115"/>
      <c r="R107" s="6">
        <f t="shared" si="21"/>
        <v>51.530303030303031</v>
      </c>
    </row>
    <row r="108" spans="1:18" x14ac:dyDescent="0.25">
      <c r="A108" t="s">
        <v>215</v>
      </c>
      <c r="B108" s="113" t="str">
        <f>VLOOKUP(A108,concorrenti!A:B,2,0)</f>
        <v>GAMS</v>
      </c>
      <c r="C108" s="113">
        <f>VLOOKUP(A108,concorrenti!A:E,5,0)</f>
        <v>0</v>
      </c>
      <c r="D108" t="s">
        <v>103</v>
      </c>
      <c r="E108" s="143" t="s">
        <v>524</v>
      </c>
      <c r="F108" t="s">
        <v>481</v>
      </c>
      <c r="H108" s="4">
        <v>4628</v>
      </c>
      <c r="I108" s="116">
        <f t="shared" si="16"/>
        <v>1.51</v>
      </c>
      <c r="J108" s="116">
        <f t="shared" si="17"/>
        <v>6988.28</v>
      </c>
      <c r="K108" s="116"/>
      <c r="L108" s="115">
        <v>9</v>
      </c>
      <c r="M108" s="115">
        <f>VLOOKUP(L108,Regolamento!A:B,2,0)</f>
        <v>32</v>
      </c>
      <c r="N108" s="116">
        <f t="shared" si="18"/>
        <v>1.6600000000000001</v>
      </c>
      <c r="O108" s="116">
        <f t="shared" si="19"/>
        <v>1</v>
      </c>
      <c r="P108" s="185">
        <f t="shared" si="20"/>
        <v>53.120000000000005</v>
      </c>
      <c r="Q108" s="115"/>
      <c r="R108" s="6">
        <f t="shared" si="21"/>
        <v>70.121212121212125</v>
      </c>
    </row>
    <row r="109" spans="1:18" x14ac:dyDescent="0.25">
      <c r="A109" t="s">
        <v>446</v>
      </c>
      <c r="B109" s="113" t="str">
        <f>VLOOKUP(A109,concorrenti!A:B,2,0)</f>
        <v>GAMS</v>
      </c>
      <c r="C109" s="113">
        <f>VLOOKUP(A109,concorrenti!A:E,5,0)</f>
        <v>0</v>
      </c>
      <c r="D109" t="s">
        <v>411</v>
      </c>
      <c r="E109" s="143" t="s">
        <v>485</v>
      </c>
      <c r="F109" t="s">
        <v>454</v>
      </c>
      <c r="H109" s="4">
        <v>5940.0000000000009</v>
      </c>
      <c r="I109" s="116">
        <f t="shared" si="16"/>
        <v>1.5899999999999999</v>
      </c>
      <c r="J109" s="116">
        <f t="shared" si="17"/>
        <v>9444.6</v>
      </c>
      <c r="K109" s="116"/>
      <c r="L109" s="115">
        <v>10</v>
      </c>
      <c r="M109" s="115">
        <f>VLOOKUP(L109,Regolamento!A:B,2,0)</f>
        <v>31</v>
      </c>
      <c r="N109" s="116">
        <f t="shared" si="18"/>
        <v>1.6600000000000001</v>
      </c>
      <c r="O109" s="116">
        <f t="shared" si="19"/>
        <v>1</v>
      </c>
      <c r="P109" s="185">
        <f t="shared" si="20"/>
        <v>51.460000000000008</v>
      </c>
      <c r="Q109" s="115"/>
      <c r="R109" s="6">
        <f t="shared" si="21"/>
        <v>90.000000000000014</v>
      </c>
    </row>
    <row r="110" spans="1:18" x14ac:dyDescent="0.25">
      <c r="A110" t="s">
        <v>447</v>
      </c>
      <c r="B110" s="113" t="str">
        <f>VLOOKUP(A110,concorrenti!A:B,2,0)</f>
        <v>CMAE</v>
      </c>
      <c r="C110" s="113">
        <f>VLOOKUP(A110,concorrenti!A:E,5,0)</f>
        <v>0</v>
      </c>
      <c r="D110" t="s">
        <v>163</v>
      </c>
      <c r="E110" s="143" t="s">
        <v>528</v>
      </c>
      <c r="F110" t="s">
        <v>468</v>
      </c>
      <c r="H110" s="4">
        <v>8549</v>
      </c>
      <c r="I110" s="116">
        <f t="shared" si="16"/>
        <v>1.75</v>
      </c>
      <c r="J110" s="116">
        <f t="shared" si="17"/>
        <v>14960.75</v>
      </c>
      <c r="K110" s="116"/>
      <c r="L110" s="115">
        <v>11</v>
      </c>
      <c r="M110" s="115">
        <f>VLOOKUP(L110,Regolamento!A:B,2,0)</f>
        <v>30</v>
      </c>
      <c r="N110" s="116">
        <f t="shared" si="18"/>
        <v>1.6600000000000001</v>
      </c>
      <c r="O110" s="116">
        <f t="shared" si="19"/>
        <v>1</v>
      </c>
      <c r="P110" s="185">
        <f t="shared" si="20"/>
        <v>49.800000000000004</v>
      </c>
      <c r="Q110" s="115"/>
      <c r="R110" s="6">
        <f t="shared" si="21"/>
        <v>129.53030303030303</v>
      </c>
    </row>
    <row r="112" spans="1:18" x14ac:dyDescent="0.25">
      <c r="A112" t="s">
        <v>213</v>
      </c>
      <c r="B112" s="113" t="str">
        <f>VLOOKUP(A112,concorrenti!A:B,2,0)</f>
        <v>GAMS</v>
      </c>
      <c r="C112" s="113">
        <f>VLOOKUP(A112,concorrenti!A:E,5,0)</f>
        <v>0</v>
      </c>
      <c r="D112" t="s">
        <v>498</v>
      </c>
      <c r="E112" s="143" t="s">
        <v>526</v>
      </c>
      <c r="F112" t="s">
        <v>462</v>
      </c>
      <c r="H112" t="s">
        <v>531</v>
      </c>
      <c r="I112" s="116"/>
      <c r="J112" s="116"/>
      <c r="K112" s="116"/>
      <c r="L112" s="115"/>
      <c r="M112" s="115"/>
      <c r="N112" s="116"/>
      <c r="O112" s="116"/>
      <c r="P112" s="185">
        <v>1E-4</v>
      </c>
      <c r="Q112" s="115"/>
      <c r="R112" s="6"/>
    </row>
    <row r="113" spans="16:16" x14ac:dyDescent="0.25">
      <c r="P113" s="61">
        <f>SUM(P100:P112)</f>
        <v>672.30009999999993</v>
      </c>
    </row>
  </sheetData>
  <sheetProtection algorithmName="SHA-512" hashValue="2QN5Fm8y4+cnDCa1Z2IOJeaejKm2rp021pAHNVfaLPBZ+1A6Zj36KlLrzsBYJ6ArDCBp1WG14EcHb+DJW0zJOQ==" saltValue="aOpPAES0r16a81tFJI+Kew==" spinCount="100000" sheet="1" objects="1" scenarios="1"/>
  <sortState ref="A100:R110">
    <sortCondition descending="1" ref="P100:P110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111"/>
  <sheetViews>
    <sheetView workbookViewId="0">
      <selection activeCell="B17" sqref="B17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9" width="8" bestFit="1" customWidth="1"/>
    <col min="20" max="20" width="4.5703125" customWidth="1"/>
    <col min="21" max="21" width="22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  <col min="27" max="27" width="20.5703125" style="87" bestFit="1" customWidth="1"/>
  </cols>
  <sheetData>
    <row r="1" spans="1:23" ht="15.75" x14ac:dyDescent="0.25">
      <c r="A1" t="s">
        <v>46</v>
      </c>
      <c r="G1" s="195" t="s">
        <v>425</v>
      </c>
      <c r="H1" s="195"/>
      <c r="I1" s="195"/>
      <c r="J1" s="195"/>
      <c r="K1" s="195"/>
      <c r="L1" s="195"/>
      <c r="M1" s="195"/>
      <c r="N1" s="195"/>
      <c r="O1" s="195"/>
      <c r="T1">
        <v>1</v>
      </c>
      <c r="U1" t="s">
        <v>94</v>
      </c>
      <c r="V1" s="79">
        <v>362.5</v>
      </c>
      <c r="W1">
        <v>15</v>
      </c>
    </row>
    <row r="2" spans="1:23" x14ac:dyDescent="0.25">
      <c r="A2" t="s">
        <v>47</v>
      </c>
      <c r="E2" s="33">
        <v>45739</v>
      </c>
      <c r="I2" s="11"/>
      <c r="N2" s="6"/>
      <c r="T2">
        <v>2</v>
      </c>
      <c r="U2" t="s">
        <v>63</v>
      </c>
      <c r="V2" s="79">
        <v>229.39</v>
      </c>
      <c r="W2">
        <v>12</v>
      </c>
    </row>
    <row r="3" spans="1:23" x14ac:dyDescent="0.25">
      <c r="A3" t="s">
        <v>62</v>
      </c>
      <c r="E3" s="33" t="s">
        <v>96</v>
      </c>
      <c r="I3" s="11"/>
      <c r="N3" s="6"/>
      <c r="T3">
        <v>3</v>
      </c>
      <c r="U3" t="s">
        <v>65</v>
      </c>
      <c r="V3" s="79">
        <v>212.4</v>
      </c>
      <c r="W3">
        <v>10</v>
      </c>
    </row>
    <row r="4" spans="1:23" x14ac:dyDescent="0.25">
      <c r="A4" t="s">
        <v>50</v>
      </c>
      <c r="E4" s="1" t="s">
        <v>595</v>
      </c>
      <c r="I4" s="11"/>
      <c r="N4" s="6"/>
      <c r="T4">
        <v>4</v>
      </c>
      <c r="U4" t="s">
        <v>321</v>
      </c>
      <c r="V4" s="79">
        <v>167.09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318</v>
      </c>
      <c r="V5" s="79">
        <v>148.68</v>
      </c>
      <c r="W5">
        <v>7</v>
      </c>
    </row>
    <row r="6" spans="1:23" x14ac:dyDescent="0.25">
      <c r="A6" t="s">
        <v>682</v>
      </c>
      <c r="E6" s="1">
        <v>77</v>
      </c>
      <c r="I6" s="11"/>
      <c r="N6" s="6"/>
      <c r="T6">
        <v>6</v>
      </c>
      <c r="U6" s="87" t="s">
        <v>107</v>
      </c>
      <c r="V6" s="79">
        <v>130.27000000000001</v>
      </c>
      <c r="W6">
        <v>6</v>
      </c>
    </row>
    <row r="7" spans="1:23" x14ac:dyDescent="0.25">
      <c r="E7" s="1"/>
      <c r="I7" s="11"/>
      <c r="N7" s="6"/>
      <c r="T7">
        <v>7</v>
      </c>
      <c r="U7" s="87" t="s">
        <v>545</v>
      </c>
      <c r="V7" s="4">
        <v>116.11</v>
      </c>
      <c r="W7">
        <v>5</v>
      </c>
    </row>
    <row r="8" spans="1:23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T8">
        <v>8</v>
      </c>
      <c r="U8" t="s">
        <v>111</v>
      </c>
      <c r="V8" s="79">
        <v>107.62</v>
      </c>
      <c r="W8">
        <v>4</v>
      </c>
    </row>
    <row r="9" spans="1:23" x14ac:dyDescent="0.25">
      <c r="H9" s="18" t="s">
        <v>35</v>
      </c>
      <c r="I9" s="19" t="s">
        <v>37</v>
      </c>
      <c r="J9" s="20" t="s">
        <v>0</v>
      </c>
      <c r="K9" s="7"/>
      <c r="L9" s="26"/>
      <c r="M9" s="18" t="s">
        <v>0</v>
      </c>
      <c r="N9" s="19" t="s">
        <v>9</v>
      </c>
      <c r="O9" s="19" t="s">
        <v>5</v>
      </c>
      <c r="P9" s="20" t="s">
        <v>11</v>
      </c>
      <c r="T9">
        <v>9</v>
      </c>
      <c r="U9" s="87" t="s">
        <v>544</v>
      </c>
      <c r="V9" s="79">
        <v>99.12</v>
      </c>
      <c r="W9">
        <v>2</v>
      </c>
    </row>
    <row r="10" spans="1:23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>
        <v>10</v>
      </c>
      <c r="U10" s="87" t="s">
        <v>414</v>
      </c>
      <c r="V10" s="79">
        <v>90.62</v>
      </c>
      <c r="W10">
        <v>2</v>
      </c>
    </row>
    <row r="11" spans="1:23" ht="15.75" x14ac:dyDescent="0.25">
      <c r="A11" s="142" t="s">
        <v>483</v>
      </c>
      <c r="I11" s="4"/>
      <c r="J11" s="13"/>
      <c r="O11"/>
      <c r="P11" s="15"/>
      <c r="R11" s="3" t="s">
        <v>106</v>
      </c>
      <c r="T11">
        <v>11</v>
      </c>
      <c r="U11" t="s">
        <v>320</v>
      </c>
      <c r="V11" s="79">
        <v>36.82</v>
      </c>
      <c r="W11">
        <v>2</v>
      </c>
    </row>
    <row r="12" spans="1:23" x14ac:dyDescent="0.25">
      <c r="A12" t="s">
        <v>124</v>
      </c>
      <c r="B12" s="12" t="str">
        <f>VLOOKUP(A12,concorrenti!A:B,2,0)</f>
        <v>CASTELLOTTI</v>
      </c>
      <c r="C12" s="12" t="str">
        <f>VLOOKUP(A12,concorrenti!A:E,5,0)</f>
        <v>X</v>
      </c>
      <c r="D12" t="s">
        <v>102</v>
      </c>
      <c r="E12" s="87" t="s">
        <v>558</v>
      </c>
      <c r="F12" s="1">
        <v>1969</v>
      </c>
      <c r="H12">
        <v>190</v>
      </c>
      <c r="I12" s="4">
        <f t="shared" ref="I12:I59" si="0">IF(C12&lt;&gt;0,((1+RIGHT(F12,2)/100)-0.1),(1+RIGHT(F12,2)/100))</f>
        <v>1.5899999999999999</v>
      </c>
      <c r="J12" s="14">
        <f t="shared" ref="J12:J59" si="1">+H12*I12</f>
        <v>302.09999999999997</v>
      </c>
      <c r="K12" s="5"/>
      <c r="L12">
        <v>1</v>
      </c>
      <c r="M12">
        <f>VLOOKUP(L12,Regolamento!A:B,2,0)</f>
        <v>50</v>
      </c>
      <c r="N12" s="4">
        <f t="shared" ref="N12:N59" si="2">1+E$5/100</f>
        <v>1.6</v>
      </c>
      <c r="O12" s="4">
        <f t="shared" ref="O12:O59" si="3">1+E$6/100</f>
        <v>1.77</v>
      </c>
      <c r="P12" s="181">
        <f t="shared" ref="P12:P59" si="4">IF(H12&lt;&gt;0,+M12*N12*O12,0)</f>
        <v>141.6</v>
      </c>
      <c r="R12" s="6">
        <f t="shared" ref="R12:R59" si="5">+H12/E$5</f>
        <v>3.1666666666666665</v>
      </c>
      <c r="T12">
        <v>12</v>
      </c>
      <c r="U12" t="s">
        <v>93</v>
      </c>
      <c r="V12" s="79">
        <v>33.979999999999997</v>
      </c>
      <c r="W12">
        <v>2</v>
      </c>
    </row>
    <row r="13" spans="1:23" x14ac:dyDescent="0.25">
      <c r="A13" t="s">
        <v>285</v>
      </c>
      <c r="B13" s="12" t="str">
        <f>VLOOKUP(A13,concorrenti!A:B,2,0)</f>
        <v>CASTELLOTTI</v>
      </c>
      <c r="C13" s="12">
        <f>VLOOKUP(A13,concorrenti!A:E,5,0)</f>
        <v>0</v>
      </c>
      <c r="D13" t="s">
        <v>165</v>
      </c>
      <c r="E13" t="s">
        <v>510</v>
      </c>
      <c r="F13" s="1">
        <v>1977</v>
      </c>
      <c r="G13" s="5"/>
      <c r="H13">
        <v>184</v>
      </c>
      <c r="I13" s="4">
        <f t="shared" si="0"/>
        <v>1.77</v>
      </c>
      <c r="J13" s="14">
        <f t="shared" si="1"/>
        <v>325.68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1.77</v>
      </c>
      <c r="P13" s="15">
        <f t="shared" si="4"/>
        <v>127.44</v>
      </c>
      <c r="R13" s="6">
        <f t="shared" si="5"/>
        <v>3.0666666666666669</v>
      </c>
      <c r="T13">
        <v>13</v>
      </c>
      <c r="U13" s="87" t="s">
        <v>108</v>
      </c>
      <c r="V13" s="4">
        <v>16.989999999999998</v>
      </c>
      <c r="W13">
        <v>2</v>
      </c>
    </row>
    <row r="14" spans="1:23" x14ac:dyDescent="0.25">
      <c r="A14" t="s">
        <v>540</v>
      </c>
      <c r="B14" s="12" t="str">
        <f>VLOOKUP(A14,concorrenti!A:B,2,0)</f>
        <v>CAMS CASTIGLIONESE</v>
      </c>
      <c r="C14" s="12">
        <f>VLOOKUP(A14,concorrenti!A:E,5,0)</f>
        <v>0</v>
      </c>
      <c r="D14" t="s">
        <v>166</v>
      </c>
      <c r="E14" t="s">
        <v>508</v>
      </c>
      <c r="F14" s="1">
        <v>1973</v>
      </c>
      <c r="H14">
        <v>192</v>
      </c>
      <c r="I14" s="4">
        <f t="shared" si="0"/>
        <v>1.73</v>
      </c>
      <c r="J14" s="14">
        <f t="shared" si="1"/>
        <v>332.15999999999997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1.77</v>
      </c>
      <c r="P14" s="15">
        <f t="shared" si="4"/>
        <v>116.11200000000002</v>
      </c>
      <c r="R14" s="6">
        <f t="shared" si="5"/>
        <v>3.2</v>
      </c>
      <c r="T14">
        <v>14</v>
      </c>
      <c r="U14" s="87" t="s">
        <v>109</v>
      </c>
      <c r="V14" s="79">
        <v>2.83</v>
      </c>
      <c r="W14">
        <v>2</v>
      </c>
    </row>
    <row r="15" spans="1:23" x14ac:dyDescent="0.25">
      <c r="A15" t="s">
        <v>439</v>
      </c>
      <c r="B15" s="12" t="str">
        <f>VLOOKUP(A15,concorrenti!A:B,2,0)</f>
        <v>PROGETTO MITE</v>
      </c>
      <c r="C15" s="12">
        <f>VLOOKUP(A15,concorrenti!A:E,5,0)</f>
        <v>0</v>
      </c>
      <c r="D15" t="s">
        <v>169</v>
      </c>
      <c r="E15" t="s">
        <v>570</v>
      </c>
      <c r="F15" s="1">
        <v>1973</v>
      </c>
      <c r="H15">
        <v>196</v>
      </c>
      <c r="I15" s="4">
        <f t="shared" si="0"/>
        <v>1.73</v>
      </c>
      <c r="J15" s="14">
        <f t="shared" si="1"/>
        <v>339.08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1.77</v>
      </c>
      <c r="P15" s="15">
        <f t="shared" si="4"/>
        <v>107.61600000000001</v>
      </c>
      <c r="R15" s="6">
        <f t="shared" si="5"/>
        <v>3.2666666666666666</v>
      </c>
      <c r="U15" s="87"/>
      <c r="V15" s="79"/>
    </row>
    <row r="16" spans="1:23" x14ac:dyDescent="0.25">
      <c r="A16" t="s">
        <v>448</v>
      </c>
      <c r="B16" s="12" t="str">
        <f>VLOOKUP(A16,concorrenti!A:B,2,0)</f>
        <v>VCC CARDUCCI</v>
      </c>
      <c r="C16" s="12">
        <f>VLOOKUP(A16,concorrenti!A:E,5,0)</f>
        <v>0</v>
      </c>
      <c r="D16" t="s">
        <v>166</v>
      </c>
      <c r="E16" t="s">
        <v>569</v>
      </c>
      <c r="F16" s="1">
        <v>1973</v>
      </c>
      <c r="H16">
        <v>207</v>
      </c>
      <c r="I16" s="4">
        <f t="shared" si="0"/>
        <v>1.73</v>
      </c>
      <c r="J16" s="14">
        <f t="shared" si="1"/>
        <v>358.11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1.77</v>
      </c>
      <c r="P16" s="15">
        <f t="shared" si="4"/>
        <v>101.952</v>
      </c>
      <c r="R16" s="6">
        <f t="shared" si="5"/>
        <v>3.45</v>
      </c>
      <c r="U16" s="87"/>
      <c r="V16" s="79"/>
    </row>
    <row r="17" spans="1:22" x14ac:dyDescent="0.25">
      <c r="A17" t="s">
        <v>537</v>
      </c>
      <c r="B17" s="12" t="str">
        <f>VLOOKUP(A17,concorrenti!A:B,2,0)</f>
        <v>RI PORSCHE 356 (BS)</v>
      </c>
      <c r="C17" s="12">
        <f>VLOOKUP(A17,concorrenti!A:E,5,0)</f>
        <v>0</v>
      </c>
      <c r="D17" t="s">
        <v>102</v>
      </c>
      <c r="E17" t="s">
        <v>353</v>
      </c>
      <c r="F17" s="1">
        <v>1938</v>
      </c>
      <c r="H17">
        <v>261</v>
      </c>
      <c r="I17" s="4">
        <f t="shared" si="0"/>
        <v>1.38</v>
      </c>
      <c r="J17" s="14">
        <f t="shared" si="1"/>
        <v>360.17999999999995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1.77</v>
      </c>
      <c r="P17" s="15">
        <f t="shared" si="4"/>
        <v>99.12</v>
      </c>
      <c r="R17" s="6">
        <f t="shared" si="5"/>
        <v>4.3499999999999996</v>
      </c>
      <c r="U17" s="87"/>
      <c r="V17" s="79"/>
    </row>
    <row r="18" spans="1:22" x14ac:dyDescent="0.25">
      <c r="A18" t="s">
        <v>387</v>
      </c>
      <c r="B18" s="12" t="str">
        <f>VLOOKUP(A18,concorrenti!A:B,2,0)</f>
        <v>CAVEM</v>
      </c>
      <c r="C18" s="12">
        <f>VLOOKUP(A18,concorrenti!A:E,5,0)</f>
        <v>0</v>
      </c>
      <c r="D18" t="s">
        <v>352</v>
      </c>
      <c r="E18" t="s">
        <v>557</v>
      </c>
      <c r="F18" s="1">
        <v>1969</v>
      </c>
      <c r="H18">
        <v>266</v>
      </c>
      <c r="I18" s="4">
        <f t="shared" si="0"/>
        <v>1.69</v>
      </c>
      <c r="J18" s="14">
        <f t="shared" si="1"/>
        <v>449.53999999999996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1.77</v>
      </c>
      <c r="P18" s="15">
        <f t="shared" si="4"/>
        <v>96.288000000000011</v>
      </c>
      <c r="R18" s="6">
        <f t="shared" si="5"/>
        <v>4.4333333333333336</v>
      </c>
    </row>
    <row r="19" spans="1:22" x14ac:dyDescent="0.25">
      <c r="A19" t="s">
        <v>538</v>
      </c>
      <c r="B19" s="12" t="str">
        <f>VLOOKUP(A19,concorrenti!A:B,2,0)</f>
        <v>CASTELLOTTI</v>
      </c>
      <c r="C19" s="12">
        <f>VLOOKUP(A19,concorrenti!A:E,5,0)</f>
        <v>0</v>
      </c>
      <c r="D19" t="s">
        <v>550</v>
      </c>
      <c r="E19" t="s">
        <v>551</v>
      </c>
      <c r="F19" s="1">
        <v>1957</v>
      </c>
      <c r="H19">
        <v>309</v>
      </c>
      <c r="I19" s="4">
        <f t="shared" si="0"/>
        <v>1.5699999999999998</v>
      </c>
      <c r="J19" s="14">
        <f t="shared" si="1"/>
        <v>485.12999999999994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1.77</v>
      </c>
      <c r="P19" s="15">
        <f t="shared" si="4"/>
        <v>93.456000000000003</v>
      </c>
      <c r="R19" s="6">
        <f t="shared" si="5"/>
        <v>5.15</v>
      </c>
    </row>
    <row r="20" spans="1:22" x14ac:dyDescent="0.25">
      <c r="A20" t="s">
        <v>397</v>
      </c>
      <c r="B20" s="12" t="str">
        <f>VLOOKUP(A20,concorrenti!A:B,2,0)</f>
        <v>OLD WHEELS</v>
      </c>
      <c r="C20" s="12">
        <f>VLOOKUP(A20,concorrenti!A:E,5,0)</f>
        <v>0</v>
      </c>
      <c r="D20" t="s">
        <v>163</v>
      </c>
      <c r="E20" t="s">
        <v>591</v>
      </c>
      <c r="F20" s="1">
        <v>1996</v>
      </c>
      <c r="G20" s="5"/>
      <c r="H20">
        <v>255</v>
      </c>
      <c r="I20" s="4">
        <f t="shared" si="0"/>
        <v>1.96</v>
      </c>
      <c r="J20" s="14">
        <f t="shared" si="1"/>
        <v>499.8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1.77</v>
      </c>
      <c r="P20" s="99">
        <f t="shared" si="4"/>
        <v>90.624000000000009</v>
      </c>
      <c r="R20" s="6">
        <f t="shared" si="5"/>
        <v>4.25</v>
      </c>
    </row>
    <row r="21" spans="1:22" x14ac:dyDescent="0.25">
      <c r="A21" t="s">
        <v>73</v>
      </c>
      <c r="B21" s="12" t="str">
        <f>VLOOKUP(A21,concorrenti!A:B,2,0)</f>
        <v>CASTELLOTTI</v>
      </c>
      <c r="C21" s="12">
        <f>VLOOKUP(A21,concorrenti!A:E,5,0)</f>
        <v>0</v>
      </c>
      <c r="D21" t="s">
        <v>550</v>
      </c>
      <c r="E21" t="s">
        <v>561</v>
      </c>
      <c r="F21" s="1">
        <v>1970</v>
      </c>
      <c r="H21">
        <v>296</v>
      </c>
      <c r="I21" s="4">
        <f t="shared" si="0"/>
        <v>1.7</v>
      </c>
      <c r="J21" s="14">
        <f t="shared" si="1"/>
        <v>503.2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1.77</v>
      </c>
      <c r="P21" s="15">
        <f t="shared" si="4"/>
        <v>87.792000000000002</v>
      </c>
      <c r="R21" s="6">
        <f t="shared" si="5"/>
        <v>4.9333333333333336</v>
      </c>
    </row>
    <row r="22" spans="1:22" x14ac:dyDescent="0.25">
      <c r="A22" s="8" t="s">
        <v>316</v>
      </c>
      <c r="B22" s="12" t="str">
        <f>VLOOKUP(A22,concorrenti!A:B,2,0)</f>
        <v xml:space="preserve"> CAVEC</v>
      </c>
      <c r="C22" s="12">
        <f>VLOOKUP(A22,concorrenti!A:E,5,0)</f>
        <v>0</v>
      </c>
      <c r="D22" t="s">
        <v>102</v>
      </c>
      <c r="E22" t="s">
        <v>564</v>
      </c>
      <c r="F22" s="1">
        <v>1971</v>
      </c>
      <c r="H22">
        <v>296</v>
      </c>
      <c r="I22" s="4">
        <f t="shared" si="0"/>
        <v>1.71</v>
      </c>
      <c r="J22" s="14">
        <f t="shared" si="1"/>
        <v>506.15999999999997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1.77</v>
      </c>
      <c r="P22" s="15">
        <f t="shared" si="4"/>
        <v>84.960000000000008</v>
      </c>
      <c r="R22" s="6">
        <f t="shared" si="5"/>
        <v>4.9333333333333336</v>
      </c>
    </row>
    <row r="23" spans="1:22" x14ac:dyDescent="0.25">
      <c r="A23" t="s">
        <v>237</v>
      </c>
      <c r="B23" s="12" t="str">
        <f>VLOOKUP(A23,concorrenti!A:B,2,0)</f>
        <v>CAVEM</v>
      </c>
      <c r="C23" s="12">
        <f>VLOOKUP(A23,concorrenti!A:E,5,0)</f>
        <v>0</v>
      </c>
      <c r="D23" t="s">
        <v>165</v>
      </c>
      <c r="E23" t="s">
        <v>566</v>
      </c>
      <c r="F23" s="1">
        <v>1972</v>
      </c>
      <c r="H23">
        <v>305</v>
      </c>
      <c r="I23" s="4">
        <f t="shared" si="0"/>
        <v>1.72</v>
      </c>
      <c r="J23" s="14">
        <f t="shared" si="1"/>
        <v>524.6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1.77</v>
      </c>
      <c r="P23" s="15">
        <f t="shared" si="4"/>
        <v>82.128000000000014</v>
      </c>
      <c r="R23" s="6">
        <f t="shared" si="5"/>
        <v>5.083333333333333</v>
      </c>
    </row>
    <row r="24" spans="1:22" x14ac:dyDescent="0.25">
      <c r="A24" t="s">
        <v>12</v>
      </c>
      <c r="B24" s="12" t="str">
        <f>VLOOKUP(A24,concorrenti!A:B,2,0)</f>
        <v>VAMS</v>
      </c>
      <c r="C24" s="12">
        <f>VLOOKUP(A24,concorrenti!A:E,5,0)</f>
        <v>0</v>
      </c>
      <c r="D24" t="s">
        <v>352</v>
      </c>
      <c r="E24" s="87">
        <v>356</v>
      </c>
      <c r="F24" s="1">
        <v>1962</v>
      </c>
      <c r="G24" s="9"/>
      <c r="H24">
        <v>331</v>
      </c>
      <c r="I24" s="4">
        <f t="shared" si="0"/>
        <v>1.62</v>
      </c>
      <c r="J24" s="14">
        <f t="shared" si="1"/>
        <v>536.22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1.77</v>
      </c>
      <c r="P24" s="15">
        <f t="shared" si="4"/>
        <v>79.296000000000006</v>
      </c>
      <c r="R24" s="6">
        <f t="shared" si="5"/>
        <v>5.5166666666666666</v>
      </c>
    </row>
    <row r="25" spans="1:22" x14ac:dyDescent="0.25">
      <c r="A25" t="s">
        <v>442</v>
      </c>
      <c r="B25" s="12" t="str">
        <f>VLOOKUP(A25,concorrenti!A:B,2,0)</f>
        <v>CASTELLOTTI</v>
      </c>
      <c r="C25" s="12">
        <f>VLOOKUP(A25,concorrenti!A:E,5,0)</f>
        <v>0</v>
      </c>
      <c r="D25" t="s">
        <v>166</v>
      </c>
      <c r="E25" s="87" t="s">
        <v>563</v>
      </c>
      <c r="F25" s="1">
        <v>1971</v>
      </c>
      <c r="H25">
        <v>314</v>
      </c>
      <c r="I25" s="4">
        <f t="shared" si="0"/>
        <v>1.71</v>
      </c>
      <c r="J25" s="14">
        <f t="shared" si="1"/>
        <v>536.93999999999994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1.77</v>
      </c>
      <c r="P25" s="15">
        <f t="shared" si="4"/>
        <v>76.464000000000013</v>
      </c>
      <c r="R25" s="6">
        <f t="shared" si="5"/>
        <v>5.2333333333333334</v>
      </c>
    </row>
    <row r="26" spans="1:22" x14ac:dyDescent="0.25">
      <c r="A26" t="s">
        <v>17</v>
      </c>
      <c r="B26" s="12" t="str">
        <f>VLOOKUP(A26,concorrenti!A:B,2,0)</f>
        <v>VAMS</v>
      </c>
      <c r="C26" s="12">
        <f>VLOOKUP(A26,concorrenti!A:E,5,0)</f>
        <v>0</v>
      </c>
      <c r="D26" t="s">
        <v>165</v>
      </c>
      <c r="E26" t="s">
        <v>568</v>
      </c>
      <c r="F26" s="1">
        <v>1972</v>
      </c>
      <c r="H26">
        <v>314</v>
      </c>
      <c r="I26" s="4">
        <f t="shared" si="0"/>
        <v>1.72</v>
      </c>
      <c r="J26" s="14">
        <f t="shared" si="1"/>
        <v>540.08000000000004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1.77</v>
      </c>
      <c r="P26" s="15">
        <f t="shared" si="4"/>
        <v>73.632000000000005</v>
      </c>
      <c r="R26" s="6">
        <f t="shared" si="5"/>
        <v>5.2333333333333334</v>
      </c>
    </row>
    <row r="27" spans="1:22" x14ac:dyDescent="0.25">
      <c r="A27" t="s">
        <v>143</v>
      </c>
      <c r="B27" s="12" t="str">
        <f>VLOOKUP(A27,concorrenti!A:B,2,0)</f>
        <v>AMAMS</v>
      </c>
      <c r="C27" s="12">
        <f>VLOOKUP(A27,concorrenti!A:E,5,0)</f>
        <v>0</v>
      </c>
      <c r="D27" t="s">
        <v>550</v>
      </c>
      <c r="E27" t="s">
        <v>484</v>
      </c>
      <c r="F27" s="1">
        <v>1953</v>
      </c>
      <c r="G27" s="5"/>
      <c r="H27">
        <v>356</v>
      </c>
      <c r="I27" s="4">
        <f t="shared" si="0"/>
        <v>1.53</v>
      </c>
      <c r="J27" s="14">
        <f t="shared" si="1"/>
        <v>544.68000000000006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1.77</v>
      </c>
      <c r="P27" s="15">
        <f t="shared" si="4"/>
        <v>70.8</v>
      </c>
      <c r="R27" s="6">
        <f t="shared" si="5"/>
        <v>5.9333333333333336</v>
      </c>
    </row>
    <row r="28" spans="1:22" x14ac:dyDescent="0.25">
      <c r="A28" t="s">
        <v>539</v>
      </c>
      <c r="B28" s="12" t="str">
        <f>VLOOKUP(A28,concorrenti!A:B,2,0)</f>
        <v>CASTELLOTTI</v>
      </c>
      <c r="C28" s="12">
        <f>VLOOKUP(A28,concorrenti!A:E,5,0)</f>
        <v>0</v>
      </c>
      <c r="D28" t="s">
        <v>166</v>
      </c>
      <c r="E28" t="s">
        <v>567</v>
      </c>
      <c r="F28" s="1">
        <v>1972</v>
      </c>
      <c r="H28">
        <v>322</v>
      </c>
      <c r="I28" s="4">
        <f t="shared" si="0"/>
        <v>1.72</v>
      </c>
      <c r="J28" s="14">
        <f t="shared" si="1"/>
        <v>553.84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1.77</v>
      </c>
      <c r="P28" s="15">
        <f t="shared" si="4"/>
        <v>67.968000000000018</v>
      </c>
      <c r="R28" s="6">
        <f t="shared" si="5"/>
        <v>5.3666666666666663</v>
      </c>
    </row>
    <row r="29" spans="1:22" x14ac:dyDescent="0.25">
      <c r="A29" t="s">
        <v>307</v>
      </c>
      <c r="B29" s="12" t="str">
        <f>VLOOKUP(A29,concorrenti!A:B,2,0)</f>
        <v xml:space="preserve"> CAVEC</v>
      </c>
      <c r="C29" s="12">
        <f>VLOOKUP(A29,concorrenti!A:E,5,0)</f>
        <v>0</v>
      </c>
      <c r="D29" t="s">
        <v>166</v>
      </c>
      <c r="E29" t="s">
        <v>508</v>
      </c>
      <c r="F29" s="1">
        <v>1980</v>
      </c>
      <c r="H29">
        <v>315</v>
      </c>
      <c r="I29" s="4">
        <f t="shared" si="0"/>
        <v>1.8</v>
      </c>
      <c r="J29" s="14">
        <f t="shared" si="1"/>
        <v>567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1.77</v>
      </c>
      <c r="P29" s="15">
        <f t="shared" si="4"/>
        <v>65.13600000000001</v>
      </c>
      <c r="R29" s="6">
        <f t="shared" si="5"/>
        <v>5.25</v>
      </c>
    </row>
    <row r="30" spans="1:22" x14ac:dyDescent="0.25">
      <c r="A30" t="s">
        <v>314</v>
      </c>
      <c r="B30" s="12" t="str">
        <f>VLOOKUP(A30,concorrenti!A:B,2,0)</f>
        <v>AMAMS</v>
      </c>
      <c r="C30" s="12">
        <f>VLOOKUP(A30,concorrenti!A:E,5,0)</f>
        <v>0</v>
      </c>
      <c r="D30" t="s">
        <v>578</v>
      </c>
      <c r="E30" t="s">
        <v>579</v>
      </c>
      <c r="F30" s="1">
        <v>1988</v>
      </c>
      <c r="H30">
        <v>318</v>
      </c>
      <c r="I30" s="4">
        <f t="shared" si="0"/>
        <v>1.88</v>
      </c>
      <c r="J30" s="14">
        <f t="shared" si="1"/>
        <v>597.83999999999992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1.77</v>
      </c>
      <c r="P30" s="15">
        <f t="shared" si="4"/>
        <v>62.304000000000009</v>
      </c>
      <c r="R30" s="6">
        <f t="shared" si="5"/>
        <v>5.3</v>
      </c>
    </row>
    <row r="31" spans="1:22" x14ac:dyDescent="0.25">
      <c r="A31" t="s">
        <v>160</v>
      </c>
      <c r="B31" s="12" t="str">
        <f>VLOOKUP(A31,concorrenti!A:B,2,0)</f>
        <v>VCC COMO</v>
      </c>
      <c r="C31" s="12" t="str">
        <f>VLOOKUP(A31,concorrenti!A:E,5,0)</f>
        <v>X</v>
      </c>
      <c r="D31" t="s">
        <v>166</v>
      </c>
      <c r="E31" t="s">
        <v>170</v>
      </c>
      <c r="F31" s="1">
        <v>1972</v>
      </c>
      <c r="G31" s="5"/>
      <c r="H31">
        <v>374</v>
      </c>
      <c r="I31" s="4">
        <f t="shared" si="0"/>
        <v>1.6199999999999999</v>
      </c>
      <c r="J31" s="14">
        <f t="shared" si="1"/>
        <v>605.88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1.77</v>
      </c>
      <c r="P31" s="181">
        <f t="shared" si="4"/>
        <v>59.472000000000001</v>
      </c>
      <c r="R31" s="6">
        <f t="shared" si="5"/>
        <v>6.2333333333333334</v>
      </c>
    </row>
    <row r="32" spans="1:22" x14ac:dyDescent="0.25">
      <c r="A32" t="s">
        <v>77</v>
      </c>
      <c r="B32" s="12" t="str">
        <f>VLOOKUP(A32,concorrenti!A:B,2,0)</f>
        <v>CASTELLOTTI</v>
      </c>
      <c r="C32" s="12">
        <f>VLOOKUP(A32,concorrenti!A:E,5,0)</f>
        <v>0</v>
      </c>
      <c r="D32" t="s">
        <v>550</v>
      </c>
      <c r="E32" t="s">
        <v>522</v>
      </c>
      <c r="F32" s="1">
        <v>1993</v>
      </c>
      <c r="G32" s="5"/>
      <c r="H32">
        <v>318</v>
      </c>
      <c r="I32" s="4">
        <f t="shared" si="0"/>
        <v>1.9300000000000002</v>
      </c>
      <c r="J32" s="14">
        <f t="shared" si="1"/>
        <v>613.74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1.77</v>
      </c>
      <c r="P32" s="15">
        <f t="shared" si="4"/>
        <v>56.64</v>
      </c>
      <c r="R32" s="6">
        <f t="shared" si="5"/>
        <v>5.3</v>
      </c>
    </row>
    <row r="33" spans="1:18" x14ac:dyDescent="0.25">
      <c r="A33" t="s">
        <v>295</v>
      </c>
      <c r="B33" s="12" t="str">
        <f>VLOOKUP(A33,concorrenti!A:B,2,0)</f>
        <v xml:space="preserve"> PROGETTO MITE</v>
      </c>
      <c r="C33" s="12">
        <f>VLOOKUP(A33,concorrenti!A:E,5,0)</f>
        <v>0</v>
      </c>
      <c r="D33" t="s">
        <v>315</v>
      </c>
      <c r="E33" s="87" t="s">
        <v>549</v>
      </c>
      <c r="F33" s="1">
        <v>1953</v>
      </c>
      <c r="G33" s="5"/>
      <c r="H33">
        <v>404</v>
      </c>
      <c r="I33" s="4">
        <f t="shared" si="0"/>
        <v>1.53</v>
      </c>
      <c r="J33" s="14">
        <f t="shared" si="1"/>
        <v>618.12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1.77</v>
      </c>
      <c r="P33" s="15">
        <f t="shared" si="4"/>
        <v>53.808000000000007</v>
      </c>
      <c r="R33" s="6">
        <f t="shared" si="5"/>
        <v>6.7333333333333334</v>
      </c>
    </row>
    <row r="34" spans="1:18" x14ac:dyDescent="0.25">
      <c r="A34" t="s">
        <v>22</v>
      </c>
      <c r="B34" s="12" t="str">
        <f>VLOOKUP(A34,concorrenti!A:B,2,0)</f>
        <v>CASTELLOTTI</v>
      </c>
      <c r="C34" s="12">
        <f>VLOOKUP(A34,concorrenti!A:E,5,0)</f>
        <v>0</v>
      </c>
      <c r="D34" t="s">
        <v>166</v>
      </c>
      <c r="E34" t="s">
        <v>573</v>
      </c>
      <c r="F34" s="1">
        <v>1976</v>
      </c>
      <c r="G34" s="5"/>
      <c r="H34">
        <v>356</v>
      </c>
      <c r="I34" s="4">
        <f t="shared" si="0"/>
        <v>1.76</v>
      </c>
      <c r="J34" s="14">
        <f t="shared" si="1"/>
        <v>626.56000000000006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1.77</v>
      </c>
      <c r="P34" s="15">
        <f t="shared" si="4"/>
        <v>50.975999999999999</v>
      </c>
      <c r="R34" s="6">
        <f t="shared" si="5"/>
        <v>5.9333333333333336</v>
      </c>
    </row>
    <row r="35" spans="1:18" x14ac:dyDescent="0.25">
      <c r="A35" t="s">
        <v>123</v>
      </c>
      <c r="B35" s="12" t="str">
        <f>VLOOKUP(A35,concorrenti!A:B,2,0)</f>
        <v>OROBICO</v>
      </c>
      <c r="C35" s="12">
        <f>VLOOKUP(A35,concorrenti!A:E,5,0)</f>
        <v>0</v>
      </c>
      <c r="D35" t="s">
        <v>547</v>
      </c>
      <c r="E35" t="s">
        <v>548</v>
      </c>
      <c r="F35" s="1">
        <v>1928</v>
      </c>
      <c r="G35" s="5"/>
      <c r="H35">
        <v>498</v>
      </c>
      <c r="I35" s="4">
        <f t="shared" si="0"/>
        <v>1.28</v>
      </c>
      <c r="J35" s="14">
        <f t="shared" si="1"/>
        <v>637.44000000000005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1.77</v>
      </c>
      <c r="P35" s="15">
        <f t="shared" si="4"/>
        <v>48.144000000000005</v>
      </c>
      <c r="R35" s="6">
        <f t="shared" si="5"/>
        <v>8.3000000000000007</v>
      </c>
    </row>
    <row r="36" spans="1:18" x14ac:dyDescent="0.25">
      <c r="A36" s="8" t="s">
        <v>347</v>
      </c>
      <c r="B36" s="12" t="str">
        <f>VLOOKUP(A36,concorrenti!A:B,2,0)</f>
        <v xml:space="preserve"> VCC CARDUCCI</v>
      </c>
      <c r="C36" s="12">
        <f>VLOOKUP(A36,concorrenti!A:E,5,0)</f>
        <v>0</v>
      </c>
      <c r="D36" t="s">
        <v>166</v>
      </c>
      <c r="E36" s="143" t="s">
        <v>580</v>
      </c>
      <c r="F36" s="1">
        <v>1990</v>
      </c>
      <c r="H36">
        <v>362</v>
      </c>
      <c r="I36" s="4">
        <f t="shared" si="0"/>
        <v>1.9</v>
      </c>
      <c r="J36" s="14">
        <f t="shared" si="1"/>
        <v>687.8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1.77</v>
      </c>
      <c r="P36" s="15">
        <f t="shared" si="4"/>
        <v>45.312000000000005</v>
      </c>
      <c r="R36" s="6">
        <f t="shared" si="5"/>
        <v>6.0333333333333332</v>
      </c>
    </row>
    <row r="37" spans="1:18" x14ac:dyDescent="0.25">
      <c r="A37" t="s">
        <v>158</v>
      </c>
      <c r="B37" s="12" t="str">
        <f>VLOOKUP(A37,concorrenti!A:B,2,0)</f>
        <v>VCC COMO</v>
      </c>
      <c r="C37" s="12">
        <f>VLOOKUP(A37,concorrenti!A:E,5,0)</f>
        <v>0</v>
      </c>
      <c r="D37" t="s">
        <v>519</v>
      </c>
      <c r="E37" t="s">
        <v>520</v>
      </c>
      <c r="F37" s="1">
        <v>1993</v>
      </c>
      <c r="H37">
        <v>358</v>
      </c>
      <c r="I37" s="4">
        <f t="shared" si="0"/>
        <v>1.9300000000000002</v>
      </c>
      <c r="J37" s="14">
        <f t="shared" si="1"/>
        <v>690.94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1.77</v>
      </c>
      <c r="P37" s="15">
        <f t="shared" si="4"/>
        <v>42.480000000000004</v>
      </c>
      <c r="R37" s="6">
        <f t="shared" si="5"/>
        <v>5.9666666666666668</v>
      </c>
    </row>
    <row r="38" spans="1:18" x14ac:dyDescent="0.25">
      <c r="A38" t="s">
        <v>305</v>
      </c>
      <c r="B38" s="12" t="str">
        <f>VLOOKUP(A38,concorrenti!A:B,2,0)</f>
        <v>RUOTE D'EPOCA PAVIA</v>
      </c>
      <c r="C38" s="12">
        <f>VLOOKUP(A38,concorrenti!A:E,5,0)</f>
        <v>0</v>
      </c>
      <c r="D38" t="s">
        <v>550</v>
      </c>
      <c r="E38" t="s">
        <v>562</v>
      </c>
      <c r="F38" s="1">
        <v>1971</v>
      </c>
      <c r="H38">
        <v>406</v>
      </c>
      <c r="I38" s="4">
        <f t="shared" si="0"/>
        <v>1.71</v>
      </c>
      <c r="J38" s="14">
        <f t="shared" si="1"/>
        <v>694.26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1.77</v>
      </c>
      <c r="P38" s="15">
        <f t="shared" si="4"/>
        <v>39.648000000000003</v>
      </c>
      <c r="R38" s="6">
        <f t="shared" si="5"/>
        <v>6.7666666666666666</v>
      </c>
    </row>
    <row r="39" spans="1:18" x14ac:dyDescent="0.25">
      <c r="A39" t="s">
        <v>20</v>
      </c>
      <c r="B39" s="12" t="str">
        <f>VLOOKUP(A39,concorrenti!A:B,2,0)</f>
        <v>CAVEM</v>
      </c>
      <c r="C39" s="12">
        <f>VLOOKUP(A39,concorrenti!A:E,5,0)</f>
        <v>0</v>
      </c>
      <c r="D39" t="s">
        <v>550</v>
      </c>
      <c r="E39" s="87" t="s">
        <v>565</v>
      </c>
      <c r="F39" s="1">
        <v>1972</v>
      </c>
      <c r="H39">
        <v>433</v>
      </c>
      <c r="I39" s="4">
        <f t="shared" si="0"/>
        <v>1.72</v>
      </c>
      <c r="J39" s="14">
        <f t="shared" si="1"/>
        <v>744.76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1.77</v>
      </c>
      <c r="P39" s="15">
        <f t="shared" si="4"/>
        <v>36.816000000000003</v>
      </c>
      <c r="R39" s="6">
        <f t="shared" si="5"/>
        <v>7.2166666666666668</v>
      </c>
    </row>
    <row r="40" spans="1:18" x14ac:dyDescent="0.25">
      <c r="A40" t="s">
        <v>14</v>
      </c>
      <c r="B40" s="12" t="str">
        <f>VLOOKUP(A40,concorrenti!A:B,2,0)</f>
        <v>VAMS</v>
      </c>
      <c r="C40" s="12">
        <f>VLOOKUP(A40,concorrenti!A:E,5,0)</f>
        <v>0</v>
      </c>
      <c r="D40" t="s">
        <v>352</v>
      </c>
      <c r="E40" t="s">
        <v>554</v>
      </c>
      <c r="F40" s="1">
        <v>1961</v>
      </c>
      <c r="G40" s="5"/>
      <c r="H40">
        <v>470</v>
      </c>
      <c r="I40" s="4">
        <f t="shared" si="0"/>
        <v>1.6099999999999999</v>
      </c>
      <c r="J40" s="14">
        <f t="shared" si="1"/>
        <v>756.69999999999993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1.77</v>
      </c>
      <c r="P40" s="15">
        <f t="shared" si="4"/>
        <v>33.984000000000009</v>
      </c>
      <c r="R40" s="6">
        <f t="shared" si="5"/>
        <v>7.833333333333333</v>
      </c>
    </row>
    <row r="41" spans="1:18" x14ac:dyDescent="0.25">
      <c r="A41" t="s">
        <v>72</v>
      </c>
      <c r="B41" s="12" t="str">
        <f>VLOOKUP(A41,concorrenti!A:B,2,0)</f>
        <v>VAMS</v>
      </c>
      <c r="C41" s="12">
        <f>VLOOKUP(A41,concorrenti!A:E,5,0)</f>
        <v>0</v>
      </c>
      <c r="D41" t="s">
        <v>166</v>
      </c>
      <c r="E41" t="s">
        <v>508</v>
      </c>
      <c r="F41" s="1">
        <v>1972</v>
      </c>
      <c r="G41" s="5"/>
      <c r="H41" s="5">
        <v>446</v>
      </c>
      <c r="I41" s="4">
        <f t="shared" si="0"/>
        <v>1.72</v>
      </c>
      <c r="J41" s="14">
        <f t="shared" si="1"/>
        <v>767.12</v>
      </c>
      <c r="K41" s="5"/>
      <c r="L41">
        <v>30</v>
      </c>
      <c r="M41">
        <f>VLOOKUP(L41,Regolamento!A:B,2,0)</f>
        <v>11</v>
      </c>
      <c r="N41" s="4">
        <f t="shared" si="2"/>
        <v>1.6</v>
      </c>
      <c r="O41" s="4">
        <f t="shared" si="3"/>
        <v>1.77</v>
      </c>
      <c r="P41" s="15">
        <f t="shared" si="4"/>
        <v>31.152000000000005</v>
      </c>
      <c r="R41" s="6">
        <f t="shared" si="5"/>
        <v>7.4333333333333336</v>
      </c>
    </row>
    <row r="42" spans="1:18" x14ac:dyDescent="0.25">
      <c r="A42" t="s">
        <v>174</v>
      </c>
      <c r="B42" s="12" t="str">
        <f>VLOOKUP(A42,concorrenti!A:B,2,0)</f>
        <v>OROBICO</v>
      </c>
      <c r="C42" s="12">
        <f>VLOOKUP(A42,concorrenti!A:E,5,0)</f>
        <v>0</v>
      </c>
      <c r="D42" t="s">
        <v>166</v>
      </c>
      <c r="E42" t="s">
        <v>575</v>
      </c>
      <c r="F42" s="1">
        <v>1980</v>
      </c>
      <c r="H42">
        <v>429</v>
      </c>
      <c r="I42" s="4">
        <f t="shared" si="0"/>
        <v>1.8</v>
      </c>
      <c r="J42" s="14">
        <f t="shared" si="1"/>
        <v>772.2</v>
      </c>
      <c r="K42" s="5"/>
      <c r="L42">
        <v>31</v>
      </c>
      <c r="M42">
        <f>VLOOKUP(L42,Regolamento!A:B,2,0)</f>
        <v>10</v>
      </c>
      <c r="N42" s="4">
        <f t="shared" si="2"/>
        <v>1.6</v>
      </c>
      <c r="O42" s="4">
        <f t="shared" si="3"/>
        <v>1.77</v>
      </c>
      <c r="P42" s="15">
        <f t="shared" si="4"/>
        <v>28.32</v>
      </c>
      <c r="R42" s="6">
        <f t="shared" si="5"/>
        <v>7.15</v>
      </c>
    </row>
    <row r="43" spans="1:18" x14ac:dyDescent="0.25">
      <c r="A43" t="s">
        <v>302</v>
      </c>
      <c r="B43" s="12" t="str">
        <f>VLOOKUP(A43,concorrenti!A:B,2,0)</f>
        <v xml:space="preserve"> VCC CARDUCCI</v>
      </c>
      <c r="C43" s="12">
        <f>VLOOKUP(A43,concorrenti!A:E,5,0)</f>
        <v>0</v>
      </c>
      <c r="D43" t="s">
        <v>550</v>
      </c>
      <c r="E43" t="s">
        <v>514</v>
      </c>
      <c r="F43" s="1">
        <v>1983</v>
      </c>
      <c r="G43" s="5"/>
      <c r="H43">
        <v>431</v>
      </c>
      <c r="I43" s="4">
        <f t="shared" si="0"/>
        <v>1.83</v>
      </c>
      <c r="J43" s="14">
        <f t="shared" si="1"/>
        <v>788.73</v>
      </c>
      <c r="K43" s="5"/>
      <c r="L43">
        <v>32</v>
      </c>
      <c r="M43">
        <f>VLOOKUP(L43,Regolamento!A:B,2,0)</f>
        <v>9</v>
      </c>
      <c r="N43" s="4">
        <f t="shared" si="2"/>
        <v>1.6</v>
      </c>
      <c r="O43" s="4">
        <f t="shared" si="3"/>
        <v>1.77</v>
      </c>
      <c r="P43" s="15">
        <f t="shared" si="4"/>
        <v>25.488</v>
      </c>
      <c r="R43" s="6">
        <f t="shared" si="5"/>
        <v>7.1833333333333336</v>
      </c>
    </row>
    <row r="44" spans="1:18" x14ac:dyDescent="0.25">
      <c r="A44" t="s">
        <v>287</v>
      </c>
      <c r="B44" s="12" t="str">
        <f>VLOOKUP(A44,concorrenti!A:B,2,0)</f>
        <v>CASTELLOTTI</v>
      </c>
      <c r="C44" s="12">
        <f>VLOOKUP(A44,concorrenti!A:E,5,0)</f>
        <v>0</v>
      </c>
      <c r="D44" t="s">
        <v>103</v>
      </c>
      <c r="E44" t="s">
        <v>555</v>
      </c>
      <c r="F44" s="1">
        <v>1966</v>
      </c>
      <c r="H44">
        <v>477</v>
      </c>
      <c r="I44" s="4">
        <f t="shared" si="0"/>
        <v>1.6600000000000001</v>
      </c>
      <c r="J44" s="14">
        <f t="shared" si="1"/>
        <v>791.82</v>
      </c>
      <c r="K44" s="5"/>
      <c r="L44">
        <v>33</v>
      </c>
      <c r="M44">
        <f>VLOOKUP(L44,Regolamento!A:B,2,0)</f>
        <v>8</v>
      </c>
      <c r="N44" s="4">
        <f t="shared" si="2"/>
        <v>1.6</v>
      </c>
      <c r="O44" s="4">
        <f t="shared" si="3"/>
        <v>1.77</v>
      </c>
      <c r="P44" s="15">
        <f t="shared" si="4"/>
        <v>22.656000000000002</v>
      </c>
      <c r="R44" s="6">
        <f t="shared" si="5"/>
        <v>7.95</v>
      </c>
    </row>
    <row r="45" spans="1:18" x14ac:dyDescent="0.25">
      <c r="A45" t="s">
        <v>148</v>
      </c>
      <c r="B45" s="12" t="str">
        <f>VLOOKUP(A45,concorrenti!A:B,2,0)</f>
        <v>CLASSIC CLUB ITALIA</v>
      </c>
      <c r="C45" s="12">
        <f>VLOOKUP(A45,concorrenti!A:E,5,0)</f>
        <v>0</v>
      </c>
      <c r="D45" t="s">
        <v>550</v>
      </c>
      <c r="E45" s="87" t="s">
        <v>572</v>
      </c>
      <c r="F45" s="1">
        <v>1975</v>
      </c>
      <c r="G45" s="5"/>
      <c r="H45">
        <v>471</v>
      </c>
      <c r="I45" s="4">
        <f t="shared" si="0"/>
        <v>1.75</v>
      </c>
      <c r="J45" s="14">
        <f t="shared" si="1"/>
        <v>824.25</v>
      </c>
      <c r="K45" s="5"/>
      <c r="L45">
        <v>34</v>
      </c>
      <c r="M45">
        <f>VLOOKUP(L45,Regolamento!A:B,2,0)</f>
        <v>7</v>
      </c>
      <c r="N45" s="4">
        <f t="shared" si="2"/>
        <v>1.6</v>
      </c>
      <c r="O45" s="4">
        <f t="shared" si="3"/>
        <v>1.77</v>
      </c>
      <c r="P45" s="15">
        <f t="shared" si="4"/>
        <v>19.824000000000002</v>
      </c>
      <c r="R45" s="6">
        <f t="shared" si="5"/>
        <v>7.85</v>
      </c>
    </row>
    <row r="46" spans="1:18" x14ac:dyDescent="0.25">
      <c r="A46" t="s">
        <v>67</v>
      </c>
      <c r="B46" s="12" t="str">
        <f>VLOOKUP(A46,concorrenti!A:B,2,0)</f>
        <v>CAVEM</v>
      </c>
      <c r="C46" s="12">
        <f>VLOOKUP(A46,concorrenti!A:E,5,0)</f>
        <v>0</v>
      </c>
      <c r="D46" t="s">
        <v>576</v>
      </c>
      <c r="E46" s="87" t="s">
        <v>513</v>
      </c>
      <c r="F46" s="1">
        <v>1982</v>
      </c>
      <c r="H46">
        <v>516</v>
      </c>
      <c r="I46" s="4">
        <f t="shared" si="0"/>
        <v>1.8199999999999998</v>
      </c>
      <c r="J46" s="14">
        <f t="shared" si="1"/>
        <v>939.11999999999989</v>
      </c>
      <c r="K46" s="5"/>
      <c r="L46">
        <v>35</v>
      </c>
      <c r="M46">
        <f>VLOOKUP(L46,Regolamento!A:B,2,0)</f>
        <v>6</v>
      </c>
      <c r="N46" s="4">
        <f t="shared" si="2"/>
        <v>1.6</v>
      </c>
      <c r="O46" s="4">
        <f t="shared" si="3"/>
        <v>1.77</v>
      </c>
      <c r="P46" s="92">
        <f t="shared" si="4"/>
        <v>16.992000000000004</v>
      </c>
      <c r="R46" s="6">
        <f t="shared" si="5"/>
        <v>8.6</v>
      </c>
    </row>
    <row r="47" spans="1:18" x14ac:dyDescent="0.25">
      <c r="A47" t="s">
        <v>180</v>
      </c>
      <c r="B47" s="12" t="str">
        <f>VLOOKUP(A47,concorrenti!A:B,2,0)</f>
        <v>VCC COMO</v>
      </c>
      <c r="C47" s="12">
        <f>VLOOKUP(A47,concorrenti!A:E,5,0)</f>
        <v>0</v>
      </c>
      <c r="D47" t="s">
        <v>498</v>
      </c>
      <c r="E47" t="s">
        <v>556</v>
      </c>
      <c r="F47" s="1">
        <v>1968</v>
      </c>
      <c r="H47">
        <v>622</v>
      </c>
      <c r="I47" s="4">
        <f t="shared" si="0"/>
        <v>1.6800000000000002</v>
      </c>
      <c r="J47" s="14">
        <f t="shared" si="1"/>
        <v>1044.96</v>
      </c>
      <c r="K47" s="5"/>
      <c r="L47">
        <v>36</v>
      </c>
      <c r="M47">
        <f>VLOOKUP(L47,Regolamento!A:B,2,0)</f>
        <v>5</v>
      </c>
      <c r="N47" s="4">
        <f t="shared" si="2"/>
        <v>1.6</v>
      </c>
      <c r="O47" s="4">
        <f t="shared" si="3"/>
        <v>1.77</v>
      </c>
      <c r="P47" s="15">
        <f t="shared" si="4"/>
        <v>14.16</v>
      </c>
      <c r="R47" s="6">
        <f t="shared" si="5"/>
        <v>10.366666666666667</v>
      </c>
    </row>
    <row r="48" spans="1:18" x14ac:dyDescent="0.25">
      <c r="A48" t="s">
        <v>184</v>
      </c>
      <c r="B48" s="12" t="str">
        <f>VLOOKUP(A48,concorrenti!A:B,2,0)</f>
        <v>OROBICO</v>
      </c>
      <c r="C48" s="12">
        <f>VLOOKUP(A48,concorrenti!A:E,5,0)</f>
        <v>0</v>
      </c>
      <c r="D48" t="s">
        <v>102</v>
      </c>
      <c r="E48" t="s">
        <v>493</v>
      </c>
      <c r="F48" s="1">
        <v>1964</v>
      </c>
      <c r="H48">
        <v>708</v>
      </c>
      <c r="I48" s="4">
        <f t="shared" si="0"/>
        <v>1.6400000000000001</v>
      </c>
      <c r="J48" s="14">
        <f t="shared" si="1"/>
        <v>1161.1200000000001</v>
      </c>
      <c r="K48" s="5"/>
      <c r="L48">
        <v>37</v>
      </c>
      <c r="M48">
        <f>VLOOKUP(L48,Regolamento!A:B,2,0)</f>
        <v>4</v>
      </c>
      <c r="N48" s="4">
        <f t="shared" si="2"/>
        <v>1.6</v>
      </c>
      <c r="O48" s="4">
        <f t="shared" si="3"/>
        <v>1.77</v>
      </c>
      <c r="P48" s="15">
        <f t="shared" si="4"/>
        <v>11.328000000000001</v>
      </c>
      <c r="R48" s="6">
        <f t="shared" si="5"/>
        <v>11.8</v>
      </c>
    </row>
    <row r="49" spans="1:21" x14ac:dyDescent="0.25">
      <c r="A49" s="8" t="s">
        <v>71</v>
      </c>
      <c r="B49" s="12" t="str">
        <f>VLOOKUP(A49,concorrenti!A:B,2,0)</f>
        <v>CASTELLOTTI</v>
      </c>
      <c r="C49" s="12">
        <f>VLOOKUP(A49,concorrenti!A:E,5,0)</f>
        <v>0</v>
      </c>
      <c r="D49" t="s">
        <v>391</v>
      </c>
      <c r="E49" t="s">
        <v>546</v>
      </c>
      <c r="F49" s="1">
        <v>1972</v>
      </c>
      <c r="H49">
        <v>818</v>
      </c>
      <c r="I49" s="4">
        <f t="shared" si="0"/>
        <v>1.72</v>
      </c>
      <c r="J49" s="14">
        <f t="shared" si="1"/>
        <v>1406.96</v>
      </c>
      <c r="K49" s="5"/>
      <c r="L49">
        <v>38</v>
      </c>
      <c r="M49">
        <f>VLOOKUP(L49,Regolamento!A:B,2,0)</f>
        <v>3</v>
      </c>
      <c r="N49" s="4">
        <f t="shared" si="2"/>
        <v>1.6</v>
      </c>
      <c r="O49" s="4">
        <f t="shared" si="3"/>
        <v>1.77</v>
      </c>
      <c r="P49" s="15">
        <f t="shared" si="4"/>
        <v>8.4960000000000022</v>
      </c>
      <c r="R49" s="6">
        <f t="shared" si="5"/>
        <v>13.633333333333333</v>
      </c>
    </row>
    <row r="50" spans="1:21" x14ac:dyDescent="0.25">
      <c r="A50" t="s">
        <v>154</v>
      </c>
      <c r="B50" s="12" t="str">
        <f>VLOOKUP(A50,concorrenti!A:B,2,0)</f>
        <v>CMAE</v>
      </c>
      <c r="C50" s="12">
        <f>VLOOKUP(A50,concorrenti!A:E,5,0)</f>
        <v>0</v>
      </c>
      <c r="D50" t="s">
        <v>163</v>
      </c>
      <c r="E50" t="s">
        <v>571</v>
      </c>
      <c r="F50" s="1">
        <v>1974</v>
      </c>
      <c r="G50" s="5"/>
      <c r="H50">
        <v>842</v>
      </c>
      <c r="I50" s="4">
        <f t="shared" si="0"/>
        <v>1.74</v>
      </c>
      <c r="J50" s="14">
        <f t="shared" si="1"/>
        <v>1465.08</v>
      </c>
      <c r="K50" s="5"/>
      <c r="L50">
        <v>39</v>
      </c>
      <c r="M50">
        <f>VLOOKUP(L50,Regolamento!A:B,2,0)</f>
        <v>2</v>
      </c>
      <c r="N50" s="4">
        <f t="shared" si="2"/>
        <v>1.6</v>
      </c>
      <c r="O50" s="4">
        <f t="shared" si="3"/>
        <v>1.77</v>
      </c>
      <c r="P50" s="15">
        <f t="shared" si="4"/>
        <v>5.6640000000000006</v>
      </c>
      <c r="R50" s="6">
        <f t="shared" si="5"/>
        <v>14.033333333333333</v>
      </c>
    </row>
    <row r="51" spans="1:21" x14ac:dyDescent="0.25">
      <c r="A51" t="s">
        <v>349</v>
      </c>
      <c r="B51" s="12" t="str">
        <f>VLOOKUP(A51,concorrenti!A:B,2,0)</f>
        <v>PROGETTO MITE</v>
      </c>
      <c r="C51" s="12">
        <f>VLOOKUP(A51,concorrenti!A:E,5,0)</f>
        <v>0</v>
      </c>
      <c r="D51" t="s">
        <v>165</v>
      </c>
      <c r="E51" t="s">
        <v>577</v>
      </c>
      <c r="F51" s="1">
        <v>1986</v>
      </c>
      <c r="H51">
        <v>881</v>
      </c>
      <c r="I51" s="4">
        <f t="shared" si="0"/>
        <v>1.8599999999999999</v>
      </c>
      <c r="J51" s="14">
        <f t="shared" si="1"/>
        <v>1638.6599999999999</v>
      </c>
      <c r="K51" s="164"/>
      <c r="L51">
        <v>40</v>
      </c>
      <c r="M51">
        <f>VLOOKUP(L51,Regolamento!A:B,2,0)</f>
        <v>1</v>
      </c>
      <c r="N51" s="4">
        <f t="shared" si="2"/>
        <v>1.6</v>
      </c>
      <c r="O51" s="4">
        <f t="shared" si="3"/>
        <v>1.77</v>
      </c>
      <c r="P51" s="15">
        <f t="shared" si="4"/>
        <v>2.8320000000000003</v>
      </c>
      <c r="R51" s="6">
        <f t="shared" si="5"/>
        <v>14.683333333333334</v>
      </c>
      <c r="U51" s="8"/>
    </row>
    <row r="52" spans="1:21" x14ac:dyDescent="0.25">
      <c r="A52" t="s">
        <v>536</v>
      </c>
      <c r="B52" s="12" t="str">
        <f>VLOOKUP(A52,concorrenti!A:B,2,0)</f>
        <v>CAVEC</v>
      </c>
      <c r="C52" s="12">
        <f>VLOOKUP(A52,concorrenti!A:E,5,0)</f>
        <v>0</v>
      </c>
      <c r="D52" t="s">
        <v>104</v>
      </c>
      <c r="E52" s="87">
        <v>319</v>
      </c>
      <c r="F52" s="1">
        <v>1936</v>
      </c>
      <c r="G52" s="5"/>
      <c r="H52">
        <v>1329</v>
      </c>
      <c r="I52" s="4">
        <f t="shared" si="0"/>
        <v>1.3599999999999999</v>
      </c>
      <c r="J52" s="14">
        <f t="shared" si="1"/>
        <v>1807.4399999999998</v>
      </c>
      <c r="K52" s="5"/>
      <c r="L52">
        <v>41</v>
      </c>
      <c r="M52">
        <f>VLOOKUP(L52,Regolamento!A:B,2,0)</f>
        <v>0.5</v>
      </c>
      <c r="N52" s="4">
        <f t="shared" si="2"/>
        <v>1.6</v>
      </c>
      <c r="O52" s="4">
        <f t="shared" si="3"/>
        <v>1.77</v>
      </c>
      <c r="P52" s="15">
        <f t="shared" si="4"/>
        <v>1.4160000000000001</v>
      </c>
      <c r="R52" s="6">
        <f t="shared" si="5"/>
        <v>22.15</v>
      </c>
      <c r="U52" s="8"/>
    </row>
    <row r="53" spans="1:21" x14ac:dyDescent="0.25">
      <c r="A53" t="s">
        <v>82</v>
      </c>
      <c r="B53" s="12" t="str">
        <f>VLOOKUP(A53,concorrenti!A:B,2,0)</f>
        <v>CASTELLOTTI</v>
      </c>
      <c r="C53" s="12">
        <f>VLOOKUP(A53,concorrenti!A:E,5,0)</f>
        <v>0</v>
      </c>
      <c r="D53" t="s">
        <v>352</v>
      </c>
      <c r="E53" t="s">
        <v>552</v>
      </c>
      <c r="F53" s="1">
        <v>1958</v>
      </c>
      <c r="H53">
        <v>1212</v>
      </c>
      <c r="I53" s="4">
        <f t="shared" si="0"/>
        <v>1.58</v>
      </c>
      <c r="J53" s="14">
        <f t="shared" si="1"/>
        <v>1914.96</v>
      </c>
      <c r="K53" s="5"/>
      <c r="L53">
        <v>42</v>
      </c>
      <c r="M53">
        <f>VLOOKUP(L53,Regolamento!A:B,2,0)</f>
        <v>0.5</v>
      </c>
      <c r="N53" s="4">
        <f t="shared" si="2"/>
        <v>1.6</v>
      </c>
      <c r="O53" s="4">
        <f t="shared" si="3"/>
        <v>1.77</v>
      </c>
      <c r="P53" s="15">
        <f t="shared" si="4"/>
        <v>1.4160000000000001</v>
      </c>
      <c r="R53" s="6">
        <f t="shared" si="5"/>
        <v>20.2</v>
      </c>
      <c r="U53" s="8"/>
    </row>
    <row r="54" spans="1:21" x14ac:dyDescent="0.25">
      <c r="A54" t="s">
        <v>299</v>
      </c>
      <c r="B54" s="12" t="str">
        <f>VLOOKUP(A54,concorrenti!A:B,2,0)</f>
        <v xml:space="preserve"> CAVEC</v>
      </c>
      <c r="C54" s="12">
        <f>VLOOKUP(A54,concorrenti!A:E,5,0)</f>
        <v>0</v>
      </c>
      <c r="D54" t="s">
        <v>488</v>
      </c>
      <c r="E54" t="s">
        <v>574</v>
      </c>
      <c r="F54" s="1">
        <v>1976</v>
      </c>
      <c r="H54">
        <v>1123</v>
      </c>
      <c r="I54" s="4">
        <f t="shared" si="0"/>
        <v>1.76</v>
      </c>
      <c r="J54" s="14">
        <f t="shared" si="1"/>
        <v>1976.48</v>
      </c>
      <c r="K54" s="5"/>
      <c r="L54">
        <v>43</v>
      </c>
      <c r="M54">
        <f>VLOOKUP(L54,Regolamento!A:B,2,0)</f>
        <v>0.5</v>
      </c>
      <c r="N54" s="4">
        <f t="shared" si="2"/>
        <v>1.6</v>
      </c>
      <c r="O54" s="4">
        <f t="shared" si="3"/>
        <v>1.77</v>
      </c>
      <c r="P54" s="15">
        <f t="shared" si="4"/>
        <v>1.4160000000000001</v>
      </c>
      <c r="R54" s="6">
        <f t="shared" si="5"/>
        <v>18.716666666666665</v>
      </c>
      <c r="U54" s="8"/>
    </row>
    <row r="55" spans="1:21" x14ac:dyDescent="0.25">
      <c r="A55" t="s">
        <v>127</v>
      </c>
      <c r="B55" s="12" t="str">
        <f>VLOOKUP(A55,concorrenti!A:B,2,0)</f>
        <v>CASTELLOTTI</v>
      </c>
      <c r="C55" s="12" t="str">
        <f>VLOOKUP(A55,concorrenti!A:E,5,0)</f>
        <v>X</v>
      </c>
      <c r="D55" t="s">
        <v>103</v>
      </c>
      <c r="E55" s="87" t="s">
        <v>555</v>
      </c>
      <c r="F55" s="1">
        <v>1971</v>
      </c>
      <c r="G55" s="5"/>
      <c r="H55">
        <v>1838</v>
      </c>
      <c r="I55" s="4">
        <f t="shared" si="0"/>
        <v>1.6099999999999999</v>
      </c>
      <c r="J55" s="14">
        <f t="shared" si="1"/>
        <v>2959.18</v>
      </c>
      <c r="K55" s="5"/>
      <c r="L55">
        <v>44</v>
      </c>
      <c r="M55">
        <f>VLOOKUP(L55,Regolamento!A:B,2,0)</f>
        <v>0.5</v>
      </c>
      <c r="N55" s="4">
        <f t="shared" si="2"/>
        <v>1.6</v>
      </c>
      <c r="O55" s="4">
        <f t="shared" si="3"/>
        <v>1.77</v>
      </c>
      <c r="P55" s="181">
        <f t="shared" si="4"/>
        <v>1.4160000000000001</v>
      </c>
      <c r="R55" s="6">
        <f t="shared" si="5"/>
        <v>30.633333333333333</v>
      </c>
      <c r="U55" s="8"/>
    </row>
    <row r="56" spans="1:21" x14ac:dyDescent="0.25">
      <c r="A56" s="8" t="s">
        <v>125</v>
      </c>
      <c r="B56" s="12" t="str">
        <f>VLOOKUP(A56,concorrenti!A:B,2,0)</f>
        <v>CASTELLOTTI</v>
      </c>
      <c r="C56" s="12">
        <f>VLOOKUP(A56,concorrenti!A:E,5,0)</f>
        <v>0</v>
      </c>
      <c r="D56" t="s">
        <v>165</v>
      </c>
      <c r="E56" s="87" t="s">
        <v>559</v>
      </c>
      <c r="F56" s="1">
        <v>1969</v>
      </c>
      <c r="G56" s="5"/>
      <c r="H56">
        <v>2426</v>
      </c>
      <c r="I56" s="4">
        <f t="shared" si="0"/>
        <v>1.69</v>
      </c>
      <c r="J56" s="14">
        <f t="shared" si="1"/>
        <v>4099.9399999999996</v>
      </c>
      <c r="K56" s="5"/>
      <c r="L56">
        <v>45</v>
      </c>
      <c r="M56">
        <f>VLOOKUP(L56,Regolamento!A:B,2,0)</f>
        <v>0.5</v>
      </c>
      <c r="N56" s="4">
        <f t="shared" si="2"/>
        <v>1.6</v>
      </c>
      <c r="O56" s="4">
        <f t="shared" si="3"/>
        <v>1.77</v>
      </c>
      <c r="P56" s="15">
        <f t="shared" si="4"/>
        <v>1.4160000000000001</v>
      </c>
      <c r="R56" s="6">
        <f t="shared" si="5"/>
        <v>40.43333333333333</v>
      </c>
      <c r="U56" s="8"/>
    </row>
    <row r="57" spans="1:21" x14ac:dyDescent="0.25">
      <c r="A57" t="s">
        <v>79</v>
      </c>
      <c r="B57" s="12" t="str">
        <f>VLOOKUP(A57,concorrenti!A:B,2,0)</f>
        <v>CASTELLOTTI</v>
      </c>
      <c r="C57" s="12">
        <f>VLOOKUP(A57,concorrenti!A:E,5,0)</f>
        <v>0</v>
      </c>
      <c r="D57" t="s">
        <v>581</v>
      </c>
      <c r="E57" t="s">
        <v>582</v>
      </c>
      <c r="F57" s="1">
        <v>1994</v>
      </c>
      <c r="G57" s="5"/>
      <c r="H57">
        <v>2953</v>
      </c>
      <c r="I57" s="4">
        <f t="shared" si="0"/>
        <v>1.94</v>
      </c>
      <c r="J57" s="14">
        <f t="shared" si="1"/>
        <v>5728.82</v>
      </c>
      <c r="K57" s="5"/>
      <c r="L57">
        <v>46</v>
      </c>
      <c r="M57">
        <f>VLOOKUP(L57,Regolamento!A:B,2,0)</f>
        <v>0.5</v>
      </c>
      <c r="N57" s="4">
        <f t="shared" si="2"/>
        <v>1.6</v>
      </c>
      <c r="O57" s="4">
        <f t="shared" si="3"/>
        <v>1.77</v>
      </c>
      <c r="P57" s="15">
        <f t="shared" si="4"/>
        <v>1.4160000000000001</v>
      </c>
      <c r="R57" s="6">
        <f t="shared" si="5"/>
        <v>49.216666666666669</v>
      </c>
    </row>
    <row r="58" spans="1:21" x14ac:dyDescent="0.25">
      <c r="A58" t="s">
        <v>126</v>
      </c>
      <c r="B58" s="12" t="str">
        <f>VLOOKUP(A58,concorrenti!A:B,2,0)</f>
        <v>CASTELLOTTI</v>
      </c>
      <c r="C58" s="12">
        <f>VLOOKUP(A58,concorrenti!A:E,5,0)</f>
        <v>0</v>
      </c>
      <c r="D58" t="s">
        <v>550</v>
      </c>
      <c r="E58" t="s">
        <v>553</v>
      </c>
      <c r="F58" s="1">
        <v>1960</v>
      </c>
      <c r="G58" s="5"/>
      <c r="H58">
        <v>4332</v>
      </c>
      <c r="I58" s="4">
        <f t="shared" si="0"/>
        <v>1.6</v>
      </c>
      <c r="J58" s="14">
        <f t="shared" si="1"/>
        <v>6931.2000000000007</v>
      </c>
      <c r="K58" s="5"/>
      <c r="L58">
        <v>47</v>
      </c>
      <c r="M58">
        <f>VLOOKUP(L58,Regolamento!A:B,2,0)</f>
        <v>0.5</v>
      </c>
      <c r="N58" s="4">
        <f t="shared" si="2"/>
        <v>1.6</v>
      </c>
      <c r="O58" s="4">
        <f t="shared" si="3"/>
        <v>1.77</v>
      </c>
      <c r="P58" s="15">
        <f t="shared" si="4"/>
        <v>1.4160000000000001</v>
      </c>
      <c r="R58" s="6">
        <f t="shared" si="5"/>
        <v>72.2</v>
      </c>
      <c r="U58" s="8"/>
    </row>
    <row r="59" spans="1:21" x14ac:dyDescent="0.25">
      <c r="A59" t="s">
        <v>293</v>
      </c>
      <c r="B59" s="12" t="str">
        <f>VLOOKUP(A59,concorrenti!A:B,2,0)</f>
        <v>CASTELLOTTI</v>
      </c>
      <c r="C59" s="12">
        <f>VLOOKUP(A59,concorrenti!A:E,5,0)</f>
        <v>0</v>
      </c>
      <c r="D59" t="s">
        <v>102</v>
      </c>
      <c r="E59" t="s">
        <v>560</v>
      </c>
      <c r="F59" s="1">
        <v>1968</v>
      </c>
      <c r="G59" s="5"/>
      <c r="H59">
        <v>5127</v>
      </c>
      <c r="I59" s="4">
        <f t="shared" si="0"/>
        <v>1.6800000000000002</v>
      </c>
      <c r="J59" s="14">
        <f t="shared" si="1"/>
        <v>8613.36</v>
      </c>
      <c r="K59" s="5"/>
      <c r="L59">
        <v>48</v>
      </c>
      <c r="M59">
        <f>VLOOKUP(L59,Regolamento!A:B,2,0)</f>
        <v>0.5</v>
      </c>
      <c r="N59" s="4">
        <f t="shared" si="2"/>
        <v>1.6</v>
      </c>
      <c r="O59" s="4">
        <f t="shared" si="3"/>
        <v>1.77</v>
      </c>
      <c r="P59" s="15">
        <f t="shared" si="4"/>
        <v>1.4160000000000001</v>
      </c>
      <c r="R59" s="6">
        <f t="shared" si="5"/>
        <v>85.45</v>
      </c>
    </row>
    <row r="60" spans="1:21" x14ac:dyDescent="0.25">
      <c r="B60" s="12"/>
      <c r="I60" s="4"/>
      <c r="J60" s="14"/>
      <c r="N60" s="4"/>
      <c r="O60" s="4"/>
      <c r="P60" s="15"/>
      <c r="R60" s="6"/>
    </row>
    <row r="61" spans="1:21" x14ac:dyDescent="0.25">
      <c r="P61" s="6">
        <f>SUM(P12:P60)</f>
        <v>2390.2080000000014</v>
      </c>
    </row>
    <row r="62" spans="1:21" x14ac:dyDescent="0.25">
      <c r="P62" s="51">
        <f>+P61-Generale!F3</f>
        <v>58.970397999998568</v>
      </c>
    </row>
    <row r="78" spans="3:16" x14ac:dyDescent="0.25">
      <c r="P78" s="10">
        <f>+P111-Generale!G174</f>
        <v>0</v>
      </c>
    </row>
    <row r="80" spans="3:16" x14ac:dyDescent="0.25">
      <c r="C80"/>
      <c r="I80"/>
      <c r="O80"/>
    </row>
    <row r="99" spans="1:18" ht="15.75" x14ac:dyDescent="0.25">
      <c r="A99" s="142" t="s">
        <v>449</v>
      </c>
    </row>
    <row r="100" spans="1:18" x14ac:dyDescent="0.25">
      <c r="A100" t="s">
        <v>201</v>
      </c>
      <c r="B100" s="12" t="str">
        <f>VLOOKUP(A100,concorrenti!A:B,2,0)</f>
        <v>GAMS</v>
      </c>
      <c r="C100" s="12">
        <f>VLOOKUP(A100,concorrenti!A:E,5,0)</f>
        <v>0</v>
      </c>
      <c r="D100" t="s">
        <v>576</v>
      </c>
      <c r="E100" t="s">
        <v>586</v>
      </c>
      <c r="F100" s="1">
        <v>1966</v>
      </c>
      <c r="H100">
        <v>2120</v>
      </c>
      <c r="I100" s="13">
        <f t="shared" ref="I100:I109" si="6">IF(C100&lt;&gt;0,((1+RIGHT(F100,2)/100)-0.1),(1+RIGHT(F100,2)/100))</f>
        <v>1.6600000000000001</v>
      </c>
      <c r="J100" s="14">
        <f t="shared" ref="J100:J109" si="7">+H100*I100</f>
        <v>3519.2000000000003</v>
      </c>
      <c r="L100">
        <v>1</v>
      </c>
      <c r="M100">
        <f>VLOOKUP(L100,Regolamento!A:B,2,0)</f>
        <v>50</v>
      </c>
      <c r="N100" s="4">
        <f t="shared" ref="N100:N109" si="8">1+E$5/100</f>
        <v>1.6</v>
      </c>
      <c r="O100" s="4">
        <f>1+E$7/100</f>
        <v>1</v>
      </c>
      <c r="P100" s="15">
        <f t="shared" ref="P100:P109" si="9">IF(H100&lt;&gt;0,+M100*N100*O100,0)</f>
        <v>80</v>
      </c>
      <c r="R100" s="6">
        <f t="shared" ref="R100:R109" si="10">+H100/E$5</f>
        <v>35.333333333333336</v>
      </c>
    </row>
    <row r="101" spans="1:18" x14ac:dyDescent="0.25">
      <c r="A101" t="s">
        <v>242</v>
      </c>
      <c r="B101" s="12" t="str">
        <f>VLOOKUP(A101,concorrenti!A:B,2,0)</f>
        <v>VAMS</v>
      </c>
      <c r="C101" s="12">
        <f>VLOOKUP(A101,concorrenti!A:E,5,0)</f>
        <v>0</v>
      </c>
      <c r="D101" t="s">
        <v>102</v>
      </c>
      <c r="E101" t="s">
        <v>354</v>
      </c>
      <c r="F101" s="1">
        <v>1967</v>
      </c>
      <c r="G101" s="5"/>
      <c r="H101">
        <v>2271</v>
      </c>
      <c r="I101" s="4">
        <f t="shared" si="6"/>
        <v>1.67</v>
      </c>
      <c r="J101" s="14">
        <f t="shared" si="7"/>
        <v>3792.5699999999997</v>
      </c>
      <c r="L101">
        <v>2</v>
      </c>
      <c r="M101">
        <f>VLOOKUP(L101,Regolamento!A:B,2,0)</f>
        <v>45</v>
      </c>
      <c r="N101" s="4">
        <f t="shared" si="8"/>
        <v>1.6</v>
      </c>
      <c r="O101" s="4">
        <f t="shared" ref="O101:O109" si="11">1+E$7/100</f>
        <v>1</v>
      </c>
      <c r="P101" s="15">
        <f t="shared" si="9"/>
        <v>72</v>
      </c>
      <c r="R101" s="6">
        <f t="shared" si="10"/>
        <v>37.85</v>
      </c>
    </row>
    <row r="102" spans="1:18" x14ac:dyDescent="0.25">
      <c r="A102" t="s">
        <v>212</v>
      </c>
      <c r="B102" s="12" t="str">
        <f>VLOOKUP(A102,concorrenti!A:B,2,0)</f>
        <v>CMAE</v>
      </c>
      <c r="C102" s="12">
        <f>VLOOKUP(A102,concorrenti!A:E,5,0)</f>
        <v>0</v>
      </c>
      <c r="D102" t="s">
        <v>583</v>
      </c>
      <c r="E102" t="s">
        <v>590</v>
      </c>
      <c r="F102" s="1">
        <v>1999</v>
      </c>
      <c r="H102">
        <v>2091</v>
      </c>
      <c r="I102" s="13">
        <f t="shared" si="6"/>
        <v>1.99</v>
      </c>
      <c r="J102" s="14">
        <f t="shared" si="7"/>
        <v>4161.09</v>
      </c>
      <c r="L102">
        <v>3</v>
      </c>
      <c r="M102">
        <f>VLOOKUP(L102,Regolamento!A:B,2,0)</f>
        <v>41</v>
      </c>
      <c r="N102" s="4">
        <f t="shared" si="8"/>
        <v>1.6</v>
      </c>
      <c r="O102" s="4">
        <f t="shared" si="11"/>
        <v>1</v>
      </c>
      <c r="P102" s="15">
        <f t="shared" si="9"/>
        <v>65.600000000000009</v>
      </c>
      <c r="R102" s="6">
        <f t="shared" si="10"/>
        <v>34.85</v>
      </c>
    </row>
    <row r="103" spans="1:18" x14ac:dyDescent="0.25">
      <c r="A103" t="s">
        <v>541</v>
      </c>
      <c r="B103" s="12" t="str">
        <f>VLOOKUP(A103,concorrenti!A:B,2,0)</f>
        <v>CMAE</v>
      </c>
      <c r="C103" s="12">
        <f>VLOOKUP(A103,concorrenti!A:E,5,0)</f>
        <v>0</v>
      </c>
      <c r="D103" t="s">
        <v>498</v>
      </c>
      <c r="E103" t="s">
        <v>592</v>
      </c>
      <c r="F103" s="1">
        <v>1958</v>
      </c>
      <c r="G103" s="5"/>
      <c r="H103">
        <v>2715</v>
      </c>
      <c r="I103" s="4">
        <f t="shared" si="6"/>
        <v>1.58</v>
      </c>
      <c r="J103" s="14">
        <f t="shared" si="7"/>
        <v>4289.7</v>
      </c>
      <c r="L103">
        <v>4</v>
      </c>
      <c r="M103">
        <f>VLOOKUP(L103,Regolamento!A:B,2,0)</f>
        <v>38</v>
      </c>
      <c r="N103" s="4">
        <f t="shared" si="8"/>
        <v>1.6</v>
      </c>
      <c r="O103" s="4">
        <f t="shared" si="11"/>
        <v>1</v>
      </c>
      <c r="P103" s="15">
        <f t="shared" si="9"/>
        <v>60.800000000000004</v>
      </c>
      <c r="R103" s="6">
        <f t="shared" si="10"/>
        <v>45.25</v>
      </c>
    </row>
    <row r="104" spans="1:18" x14ac:dyDescent="0.25">
      <c r="A104" t="s">
        <v>240</v>
      </c>
      <c r="B104" s="12" t="str">
        <f>VLOOKUP(A104,concorrenti!A:B,2,0)</f>
        <v>GAMS</v>
      </c>
      <c r="C104" s="12">
        <f>VLOOKUP(A104,concorrenti!A:E,5,0)</f>
        <v>0</v>
      </c>
      <c r="D104" t="s">
        <v>165</v>
      </c>
      <c r="E104" s="87" t="s">
        <v>584</v>
      </c>
      <c r="F104" s="1">
        <v>1942</v>
      </c>
      <c r="H104">
        <v>3196</v>
      </c>
      <c r="I104" s="4">
        <f t="shared" si="6"/>
        <v>1.42</v>
      </c>
      <c r="J104" s="14">
        <f t="shared" si="7"/>
        <v>4538.32</v>
      </c>
      <c r="L104">
        <v>5</v>
      </c>
      <c r="M104">
        <f>VLOOKUP(L104,Regolamento!A:B,2,0)</f>
        <v>36</v>
      </c>
      <c r="N104" s="4">
        <f t="shared" si="8"/>
        <v>1.6</v>
      </c>
      <c r="O104" s="4">
        <f t="shared" si="11"/>
        <v>1</v>
      </c>
      <c r="P104" s="15">
        <f t="shared" si="9"/>
        <v>57.6</v>
      </c>
      <c r="R104" s="6">
        <f t="shared" si="10"/>
        <v>53.266666666666666</v>
      </c>
    </row>
    <row r="105" spans="1:18" x14ac:dyDescent="0.25">
      <c r="A105" s="8" t="s">
        <v>86</v>
      </c>
      <c r="B105" s="12" t="str">
        <f>VLOOKUP(A105,concorrenti!A:B,2,0)</f>
        <v>VALTELLINA</v>
      </c>
      <c r="C105" s="12">
        <f>VLOOKUP(A105,concorrenti!A:E,5,0)</f>
        <v>0</v>
      </c>
      <c r="D105" t="s">
        <v>167</v>
      </c>
      <c r="E105" t="s">
        <v>585</v>
      </c>
      <c r="F105" s="1">
        <v>1963</v>
      </c>
      <c r="G105" s="5"/>
      <c r="H105">
        <v>3699</v>
      </c>
      <c r="I105" s="4">
        <f t="shared" si="6"/>
        <v>1.63</v>
      </c>
      <c r="J105" s="14">
        <f t="shared" si="7"/>
        <v>6029.37</v>
      </c>
      <c r="L105">
        <v>6</v>
      </c>
      <c r="M105">
        <f>VLOOKUP(L105,Regolamento!A:B,2,0)</f>
        <v>35</v>
      </c>
      <c r="N105" s="4">
        <f t="shared" si="8"/>
        <v>1.6</v>
      </c>
      <c r="O105" s="4">
        <f t="shared" si="11"/>
        <v>1</v>
      </c>
      <c r="P105" s="15">
        <f t="shared" si="9"/>
        <v>56</v>
      </c>
      <c r="R105" s="6">
        <f t="shared" si="10"/>
        <v>61.65</v>
      </c>
    </row>
    <row r="106" spans="1:18" x14ac:dyDescent="0.25">
      <c r="A106" t="s">
        <v>138</v>
      </c>
      <c r="B106" s="12" t="str">
        <f>VLOOKUP(A106,concorrenti!A:B,2,0)</f>
        <v>CASTELLOTTI</v>
      </c>
      <c r="C106" s="12">
        <f>VLOOKUP(A106,concorrenti!A:E,5,0)</f>
        <v>0</v>
      </c>
      <c r="D106" t="s">
        <v>352</v>
      </c>
      <c r="E106" t="s">
        <v>593</v>
      </c>
      <c r="F106" s="1">
        <v>1979</v>
      </c>
      <c r="G106" s="5"/>
      <c r="H106">
        <v>3831</v>
      </c>
      <c r="I106" s="4">
        <f t="shared" si="6"/>
        <v>1.79</v>
      </c>
      <c r="J106" s="14">
        <f t="shared" si="7"/>
        <v>6857.49</v>
      </c>
      <c r="L106">
        <v>7</v>
      </c>
      <c r="M106">
        <f>VLOOKUP(L106,Regolamento!A:B,2,0)</f>
        <v>34</v>
      </c>
      <c r="N106" s="4">
        <f t="shared" si="8"/>
        <v>1.6</v>
      </c>
      <c r="O106" s="4">
        <f t="shared" si="11"/>
        <v>1</v>
      </c>
      <c r="P106" s="15">
        <f t="shared" si="9"/>
        <v>54.400000000000006</v>
      </c>
      <c r="R106" s="6">
        <f t="shared" si="10"/>
        <v>63.85</v>
      </c>
    </row>
    <row r="107" spans="1:18" x14ac:dyDescent="0.25">
      <c r="A107" t="s">
        <v>543</v>
      </c>
      <c r="B107" s="12" t="str">
        <f>VLOOKUP(A107,concorrenti!A:B,2,0)</f>
        <v>CASTELLOTTI</v>
      </c>
      <c r="C107" s="12">
        <f>VLOOKUP(A107,concorrenti!A:E,5,0)</f>
        <v>0</v>
      </c>
      <c r="D107" t="s">
        <v>163</v>
      </c>
      <c r="E107" t="s">
        <v>589</v>
      </c>
      <c r="F107" s="1">
        <v>1997</v>
      </c>
      <c r="H107">
        <v>3638</v>
      </c>
      <c r="I107" s="13">
        <f t="shared" si="6"/>
        <v>1.97</v>
      </c>
      <c r="J107" s="14">
        <f t="shared" si="7"/>
        <v>7166.86</v>
      </c>
      <c r="L107">
        <v>8</v>
      </c>
      <c r="M107">
        <f>VLOOKUP(L107,Regolamento!A:B,2,0)</f>
        <v>33</v>
      </c>
      <c r="N107" s="4">
        <f t="shared" si="8"/>
        <v>1.6</v>
      </c>
      <c r="O107" s="4">
        <f t="shared" si="11"/>
        <v>1</v>
      </c>
      <c r="P107" s="15">
        <f t="shared" si="9"/>
        <v>52.800000000000004</v>
      </c>
      <c r="R107" s="6">
        <f t="shared" si="10"/>
        <v>60.633333333333333</v>
      </c>
    </row>
    <row r="108" spans="1:18" x14ac:dyDescent="0.25">
      <c r="A108" s="8" t="s">
        <v>135</v>
      </c>
      <c r="B108" s="12" t="str">
        <f>VLOOKUP(A108,concorrenti!A:B,2,0)</f>
        <v>CASTELLOTTI</v>
      </c>
      <c r="C108" s="12">
        <f>VLOOKUP(A108,concorrenti!A:E,5,0)</f>
        <v>0</v>
      </c>
      <c r="D108" t="s">
        <v>581</v>
      </c>
      <c r="E108" t="s">
        <v>588</v>
      </c>
      <c r="F108" s="1">
        <v>1992</v>
      </c>
      <c r="G108" s="5"/>
      <c r="H108">
        <v>3882</v>
      </c>
      <c r="I108" s="4">
        <f t="shared" si="6"/>
        <v>1.92</v>
      </c>
      <c r="J108" s="14">
        <f t="shared" si="7"/>
        <v>7453.44</v>
      </c>
      <c r="L108">
        <v>9</v>
      </c>
      <c r="M108">
        <f>VLOOKUP(L108,Regolamento!A:B,2,0)</f>
        <v>32</v>
      </c>
      <c r="N108" s="4">
        <f t="shared" si="8"/>
        <v>1.6</v>
      </c>
      <c r="O108" s="4">
        <f t="shared" si="11"/>
        <v>1</v>
      </c>
      <c r="P108" s="15">
        <f t="shared" si="9"/>
        <v>51.2</v>
      </c>
      <c r="R108" s="6">
        <f t="shared" si="10"/>
        <v>64.7</v>
      </c>
    </row>
    <row r="109" spans="1:18" x14ac:dyDescent="0.25">
      <c r="A109" t="s">
        <v>542</v>
      </c>
      <c r="B109" s="12" t="str">
        <f>VLOOKUP(A109,concorrenti!A:B,2,0)</f>
        <v>CASTELLOTTI</v>
      </c>
      <c r="C109" s="12">
        <f>VLOOKUP(A109,concorrenti!A:E,5,0)</f>
        <v>0</v>
      </c>
      <c r="D109" t="s">
        <v>102</v>
      </c>
      <c r="E109" t="s">
        <v>587</v>
      </c>
      <c r="F109" s="1">
        <v>1970</v>
      </c>
      <c r="G109" s="5"/>
      <c r="H109">
        <v>7638</v>
      </c>
      <c r="I109" s="4">
        <f t="shared" si="6"/>
        <v>1.7</v>
      </c>
      <c r="J109" s="14">
        <f t="shared" si="7"/>
        <v>12984.6</v>
      </c>
      <c r="L109">
        <v>10</v>
      </c>
      <c r="M109">
        <f>VLOOKUP(L109,Regolamento!A:B,2,0)</f>
        <v>31</v>
      </c>
      <c r="N109" s="4">
        <f t="shared" si="8"/>
        <v>1.6</v>
      </c>
      <c r="O109" s="4">
        <f t="shared" si="11"/>
        <v>1</v>
      </c>
      <c r="P109" s="15">
        <f t="shared" si="9"/>
        <v>49.6</v>
      </c>
      <c r="R109" s="6">
        <f t="shared" si="10"/>
        <v>127.3</v>
      </c>
    </row>
    <row r="111" spans="1:18" x14ac:dyDescent="0.25">
      <c r="P111" s="103">
        <f>SUM(P100:P110)</f>
        <v>600.00000000000011</v>
      </c>
    </row>
  </sheetData>
  <sheetProtection algorithmName="SHA-512" hashValue="2vgNu3M4R+Pnr1P4Xl/U0wF8wYmjA0jjFYce00vdS3Puw35G+yk3HqpaCUoPg2FJgOG/aFukwhgjwQWtkAFDcw==" saltValue="QFCsA4OUNueI3S3mXinc5Q==" spinCount="100000" sheet="1" objects="1" scenarios="1"/>
  <sortState ref="U1:V17">
    <sortCondition descending="1" ref="V1:V17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AB105"/>
  <sheetViews>
    <sheetView topLeftCell="A9" workbookViewId="0">
      <selection activeCell="E35" sqref="E35"/>
    </sheetView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8.28515625" bestFit="1" customWidth="1"/>
    <col min="9" max="9" width="6" style="4" bestFit="1" customWidth="1"/>
    <col min="10" max="10" width="10.57031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  <col min="25" max="25" width="27.140625" bestFit="1" customWidth="1"/>
  </cols>
  <sheetData>
    <row r="1" spans="1:27" ht="15.75" x14ac:dyDescent="0.25">
      <c r="A1" t="s">
        <v>46</v>
      </c>
      <c r="H1" s="195" t="s">
        <v>324</v>
      </c>
      <c r="I1" s="195"/>
      <c r="J1" s="195"/>
      <c r="K1" s="195"/>
      <c r="L1" s="195"/>
      <c r="M1" s="195"/>
      <c r="N1" s="195"/>
      <c r="O1" s="195"/>
      <c r="P1" s="195"/>
      <c r="T1" t="s">
        <v>93</v>
      </c>
      <c r="U1" s="4">
        <v>294.82</v>
      </c>
      <c r="V1">
        <v>15</v>
      </c>
    </row>
    <row r="2" spans="1:27" x14ac:dyDescent="0.25">
      <c r="A2" t="s">
        <v>47</v>
      </c>
      <c r="E2" s="33">
        <v>45788</v>
      </c>
      <c r="T2" t="s">
        <v>311</v>
      </c>
      <c r="U2" s="4">
        <v>292.12</v>
      </c>
      <c r="V2">
        <v>12</v>
      </c>
    </row>
    <row r="3" spans="1:27" x14ac:dyDescent="0.25">
      <c r="A3" t="s">
        <v>62</v>
      </c>
      <c r="E3" s="33" t="s">
        <v>322</v>
      </c>
      <c r="T3" t="s">
        <v>94</v>
      </c>
      <c r="U3" s="4">
        <v>281.3</v>
      </c>
      <c r="V3">
        <v>10</v>
      </c>
    </row>
    <row r="4" spans="1:27" x14ac:dyDescent="0.25">
      <c r="A4" t="s">
        <v>50</v>
      </c>
      <c r="E4" s="1" t="s">
        <v>332</v>
      </c>
      <c r="T4" t="s">
        <v>318</v>
      </c>
      <c r="U4" s="4">
        <v>175.81</v>
      </c>
      <c r="V4">
        <v>8</v>
      </c>
    </row>
    <row r="5" spans="1:27" x14ac:dyDescent="0.25">
      <c r="A5" t="s">
        <v>48</v>
      </c>
      <c r="E5" s="1">
        <v>68</v>
      </c>
      <c r="T5" t="s">
        <v>65</v>
      </c>
      <c r="U5" s="4">
        <v>119.01</v>
      </c>
      <c r="V5">
        <v>7</v>
      </c>
    </row>
    <row r="6" spans="1:27" x14ac:dyDescent="0.25">
      <c r="A6" t="s">
        <v>49</v>
      </c>
      <c r="E6" s="1">
        <v>61</v>
      </c>
      <c r="T6" t="s">
        <v>111</v>
      </c>
      <c r="U6" s="4">
        <v>105.49</v>
      </c>
      <c r="V6">
        <v>5</v>
      </c>
    </row>
    <row r="7" spans="1:27" x14ac:dyDescent="0.25">
      <c r="D7" s="1"/>
      <c r="T7" t="s">
        <v>63</v>
      </c>
      <c r="U7" s="4">
        <v>105.49</v>
      </c>
      <c r="V7">
        <v>4</v>
      </c>
    </row>
    <row r="8" spans="1:27" x14ac:dyDescent="0.25">
      <c r="A8" s="34" t="s">
        <v>43</v>
      </c>
      <c r="B8" s="58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T8" s="12" t="s">
        <v>341</v>
      </c>
      <c r="U8" s="4">
        <v>102.78</v>
      </c>
      <c r="V8">
        <v>2</v>
      </c>
    </row>
    <row r="9" spans="1:27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197</v>
      </c>
      <c r="U9" s="4">
        <v>94.67</v>
      </c>
      <c r="V9">
        <v>2</v>
      </c>
    </row>
    <row r="10" spans="1:27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106</v>
      </c>
      <c r="T10" t="s">
        <v>414</v>
      </c>
      <c r="U10">
        <v>54.1</v>
      </c>
      <c r="V10">
        <v>2</v>
      </c>
    </row>
    <row r="11" spans="1:27" ht="15.75" x14ac:dyDescent="0.25">
      <c r="A11" s="142" t="s">
        <v>483</v>
      </c>
      <c r="T11" t="s">
        <v>95</v>
      </c>
      <c r="U11" s="4">
        <v>48.69</v>
      </c>
      <c r="V11">
        <v>2</v>
      </c>
    </row>
    <row r="12" spans="1:27" x14ac:dyDescent="0.25">
      <c r="A12" s="8" t="s">
        <v>15</v>
      </c>
      <c r="B12" s="59" t="str">
        <f>VLOOKUP(A12,concorrenti!A:B,2,0)</f>
        <v>OROBICO</v>
      </c>
      <c r="C12" s="59">
        <f>VLOOKUP(A12,concorrenti!A:E,5,0)</f>
        <v>0</v>
      </c>
      <c r="D12" s="8" t="s">
        <v>103</v>
      </c>
      <c r="E12" s="71" t="s">
        <v>313</v>
      </c>
      <c r="F12" s="71">
        <v>1939</v>
      </c>
      <c r="G12" s="8"/>
      <c r="H12" s="71">
        <v>320</v>
      </c>
      <c r="I12" s="137">
        <f t="shared" ref="I12:I45" si="0">IF(C12&lt;&gt;0,((1+RIGHT(F12,2)/100)-0.1),(1+RIGHT(F12,2)/100))</f>
        <v>1.3900000000000001</v>
      </c>
      <c r="J12" s="62">
        <f t="shared" ref="J12:J45" si="1">+I12*H12</f>
        <v>444.80000000000007</v>
      </c>
      <c r="K12" s="8"/>
      <c r="L12" s="8">
        <v>1</v>
      </c>
      <c r="M12" s="8">
        <f>VLOOKUP(L12,Regolamento!A:B,2,1)</f>
        <v>50</v>
      </c>
      <c r="N12" s="62">
        <f t="shared" ref="N12:N45" si="2">1+E$5/100</f>
        <v>1.6800000000000002</v>
      </c>
      <c r="O12" s="62">
        <f t="shared" ref="O12:O45" si="3">1+E$6/100</f>
        <v>1.6099999999999999</v>
      </c>
      <c r="P12" s="61">
        <f t="shared" ref="P12:P45" si="4">IF(H12&lt;&gt;0,+M12*N12*O12,0)</f>
        <v>135.24</v>
      </c>
      <c r="Q12" s="8"/>
      <c r="R12" s="61">
        <f>+H12/E$5</f>
        <v>4.7058823529411766</v>
      </c>
      <c r="T12" t="s">
        <v>312</v>
      </c>
      <c r="U12">
        <v>35.159999999999997</v>
      </c>
      <c r="V12">
        <v>2</v>
      </c>
      <c r="Z12" s="4"/>
      <c r="AA12" s="51"/>
    </row>
    <row r="13" spans="1:27" x14ac:dyDescent="0.25">
      <c r="A13" s="8" t="s">
        <v>448</v>
      </c>
      <c r="B13" s="59" t="str">
        <f>VLOOKUP(A13,concorrenti!A:B,2,0)</f>
        <v>VCC CARDUCCI</v>
      </c>
      <c r="C13" s="59">
        <f>VLOOKUP(A13,concorrenti!A:E,5,0)</f>
        <v>0</v>
      </c>
      <c r="D13" s="8" t="s">
        <v>166</v>
      </c>
      <c r="E13" s="8" t="s">
        <v>569</v>
      </c>
      <c r="F13" s="8">
        <v>1973</v>
      </c>
      <c r="G13" s="8"/>
      <c r="H13" s="71">
        <v>272</v>
      </c>
      <c r="I13" s="137">
        <f t="shared" si="0"/>
        <v>1.73</v>
      </c>
      <c r="J13" s="62">
        <f t="shared" si="1"/>
        <v>470.56</v>
      </c>
      <c r="K13" s="8"/>
      <c r="L13" s="8">
        <v>2</v>
      </c>
      <c r="M13" s="8">
        <f>VLOOKUP(L13,Regolamento!A:B,2,1)</f>
        <v>45</v>
      </c>
      <c r="N13" s="62">
        <f t="shared" si="2"/>
        <v>1.6800000000000002</v>
      </c>
      <c r="O13" s="62">
        <f t="shared" si="3"/>
        <v>1.6099999999999999</v>
      </c>
      <c r="P13" s="61">
        <f t="shared" si="4"/>
        <v>121.71600000000001</v>
      </c>
      <c r="Q13" s="8"/>
      <c r="R13" s="61">
        <f t="shared" ref="R13:R45" si="5">+H13/E$5</f>
        <v>4</v>
      </c>
      <c r="T13" t="s">
        <v>109</v>
      </c>
      <c r="U13">
        <v>29.75</v>
      </c>
      <c r="V13">
        <v>2</v>
      </c>
      <c r="Z13" s="4"/>
      <c r="AA13" s="51"/>
    </row>
    <row r="14" spans="1:27" x14ac:dyDescent="0.25">
      <c r="A14" s="8" t="s">
        <v>285</v>
      </c>
      <c r="B14" s="59" t="str">
        <f>VLOOKUP(A14,concorrenti!A:B,2,0)</f>
        <v>CASTELLOTTI</v>
      </c>
      <c r="C14" s="59">
        <f>VLOOKUP(A14,concorrenti!A:E,5,0)</f>
        <v>0</v>
      </c>
      <c r="D14" s="8" t="s">
        <v>165</v>
      </c>
      <c r="E14" s="71" t="s">
        <v>510</v>
      </c>
      <c r="F14" s="71">
        <v>1977</v>
      </c>
      <c r="G14" s="8"/>
      <c r="H14" s="71">
        <v>273</v>
      </c>
      <c r="I14" s="137">
        <f t="shared" si="0"/>
        <v>1.77</v>
      </c>
      <c r="J14" s="62">
        <f t="shared" si="1"/>
        <v>483.21</v>
      </c>
      <c r="K14" s="8"/>
      <c r="L14" s="8">
        <v>3</v>
      </c>
      <c r="M14" s="8">
        <f>VLOOKUP(L14,Regolamento!A:B,2,1)</f>
        <v>41</v>
      </c>
      <c r="N14" s="62">
        <f t="shared" si="2"/>
        <v>1.6800000000000002</v>
      </c>
      <c r="O14" s="62">
        <f t="shared" si="3"/>
        <v>1.6099999999999999</v>
      </c>
      <c r="P14" s="61">
        <f t="shared" si="4"/>
        <v>110.89680000000001</v>
      </c>
      <c r="Q14" s="8"/>
      <c r="R14" s="61">
        <f t="shared" si="5"/>
        <v>4.0147058823529411</v>
      </c>
      <c r="Z14" s="4"/>
      <c r="AA14" s="51"/>
    </row>
    <row r="15" spans="1:27" s="8" customFormat="1" x14ac:dyDescent="0.25">
      <c r="A15" s="8" t="s">
        <v>537</v>
      </c>
      <c r="B15" s="59" t="str">
        <f>VLOOKUP(A15,concorrenti!A:B,2,0)</f>
        <v>RI PORSCHE 356 (BS)</v>
      </c>
      <c r="C15" s="59">
        <f>VLOOKUP(A15,concorrenti!A:E,5,0)</f>
        <v>0</v>
      </c>
      <c r="D15" s="8" t="s">
        <v>102</v>
      </c>
      <c r="E15" s="71" t="s">
        <v>353</v>
      </c>
      <c r="F15" s="71">
        <v>1938</v>
      </c>
      <c r="H15" s="71">
        <v>361</v>
      </c>
      <c r="I15" s="137">
        <f t="shared" si="0"/>
        <v>1.38</v>
      </c>
      <c r="J15" s="62">
        <f t="shared" si="1"/>
        <v>498.17999999999995</v>
      </c>
      <c r="L15" s="8">
        <v>4</v>
      </c>
      <c r="M15" s="8">
        <f>VLOOKUP(L15,Regolamento!A:B,2,1)</f>
        <v>38</v>
      </c>
      <c r="N15" s="62">
        <f t="shared" si="2"/>
        <v>1.6800000000000002</v>
      </c>
      <c r="O15" s="62">
        <f t="shared" si="3"/>
        <v>1.6099999999999999</v>
      </c>
      <c r="P15" s="61">
        <f t="shared" si="4"/>
        <v>102.7824</v>
      </c>
      <c r="R15" s="61">
        <f t="shared" si="5"/>
        <v>5.3088235294117645</v>
      </c>
      <c r="Y15"/>
      <c r="Z15" s="4"/>
      <c r="AA15" s="51"/>
    </row>
    <row r="16" spans="1:27" x14ac:dyDescent="0.25">
      <c r="A16" s="8" t="s">
        <v>151</v>
      </c>
      <c r="B16" s="59" t="str">
        <f>VLOOKUP(A16,concorrenti!A:B,2,0)</f>
        <v>OROBICO</v>
      </c>
      <c r="C16" s="59">
        <f>VLOOKUP(A16,concorrenti!A:E,5,0)</f>
        <v>0</v>
      </c>
      <c r="D16" s="8" t="s">
        <v>102</v>
      </c>
      <c r="E16" s="71" t="s">
        <v>492</v>
      </c>
      <c r="F16" s="71">
        <v>1966</v>
      </c>
      <c r="G16" s="8"/>
      <c r="H16" s="71">
        <v>325</v>
      </c>
      <c r="I16" s="137">
        <f t="shared" si="0"/>
        <v>1.6600000000000001</v>
      </c>
      <c r="J16" s="62">
        <f t="shared" si="1"/>
        <v>539.5</v>
      </c>
      <c r="K16" s="8"/>
      <c r="L16" s="8">
        <v>5</v>
      </c>
      <c r="M16" s="8">
        <f>VLOOKUP(L16,Regolamento!A:B,2,1)</f>
        <v>36</v>
      </c>
      <c r="N16" s="62">
        <f t="shared" si="2"/>
        <v>1.6800000000000002</v>
      </c>
      <c r="O16" s="62">
        <f t="shared" si="3"/>
        <v>1.6099999999999999</v>
      </c>
      <c r="P16" s="61">
        <f t="shared" si="4"/>
        <v>97.372799999999998</v>
      </c>
      <c r="Q16" s="8"/>
      <c r="R16" s="61">
        <f t="shared" si="5"/>
        <v>4.7794117647058822</v>
      </c>
      <c r="Z16" s="4"/>
      <c r="AA16" s="51"/>
    </row>
    <row r="17" spans="1:27" x14ac:dyDescent="0.25">
      <c r="A17" s="8" t="s">
        <v>219</v>
      </c>
      <c r="B17" s="59" t="str">
        <f>VLOOKUP(A17,concorrenti!A:B,2,0)</f>
        <v>GAMS</v>
      </c>
      <c r="C17" s="59">
        <f>VLOOKUP(A17,concorrenti!A:E,5,0)</f>
        <v>0</v>
      </c>
      <c r="D17" s="8" t="s">
        <v>166</v>
      </c>
      <c r="E17" s="8" t="s">
        <v>569</v>
      </c>
      <c r="F17" s="71">
        <v>1979</v>
      </c>
      <c r="G17" s="8"/>
      <c r="H17" s="71">
        <v>305</v>
      </c>
      <c r="I17" s="137">
        <f t="shared" si="0"/>
        <v>1.79</v>
      </c>
      <c r="J17" s="62">
        <f t="shared" si="1"/>
        <v>545.95000000000005</v>
      </c>
      <c r="K17" s="9"/>
      <c r="L17" s="8">
        <v>6</v>
      </c>
      <c r="M17" s="8">
        <f>VLOOKUP(L17,Regolamento!A:B,2,1)</f>
        <v>35</v>
      </c>
      <c r="N17" s="62">
        <f t="shared" si="2"/>
        <v>1.6800000000000002</v>
      </c>
      <c r="O17" s="62">
        <f t="shared" si="3"/>
        <v>1.6099999999999999</v>
      </c>
      <c r="P17" s="61">
        <f t="shared" si="4"/>
        <v>94.668000000000006</v>
      </c>
      <c r="Q17" s="8"/>
      <c r="R17" s="61">
        <f t="shared" si="5"/>
        <v>4.4852941176470589</v>
      </c>
      <c r="Z17" s="4"/>
      <c r="AA17" s="51"/>
    </row>
    <row r="18" spans="1:27" x14ac:dyDescent="0.25">
      <c r="A18" s="8" t="s">
        <v>345</v>
      </c>
      <c r="B18" s="59" t="str">
        <f>VLOOKUP(A18,concorrenti!A:B,2,0)</f>
        <v>VCC CARDUCCI</v>
      </c>
      <c r="C18" s="59">
        <f>VLOOKUP(A18,concorrenti!A:E,5,0)</f>
        <v>0</v>
      </c>
      <c r="D18" s="8" t="s">
        <v>102</v>
      </c>
      <c r="E18" s="71" t="s">
        <v>605</v>
      </c>
      <c r="F18" s="71">
        <v>1966</v>
      </c>
      <c r="G18" s="8"/>
      <c r="H18" s="71">
        <v>346</v>
      </c>
      <c r="I18" s="137">
        <f t="shared" si="0"/>
        <v>1.6600000000000001</v>
      </c>
      <c r="J18" s="62">
        <f t="shared" si="1"/>
        <v>574.36</v>
      </c>
      <c r="K18" s="8"/>
      <c r="L18" s="8">
        <v>7</v>
      </c>
      <c r="M18" s="8">
        <f>VLOOKUP(L18,Regolamento!A:B,2,1)</f>
        <v>34</v>
      </c>
      <c r="N18" s="62">
        <f t="shared" si="2"/>
        <v>1.6800000000000002</v>
      </c>
      <c r="O18" s="62">
        <f t="shared" si="3"/>
        <v>1.6099999999999999</v>
      </c>
      <c r="P18" s="61">
        <f t="shared" si="4"/>
        <v>91.963200000000001</v>
      </c>
      <c r="Q18" s="8"/>
      <c r="R18" s="61">
        <f t="shared" si="5"/>
        <v>5.0882352941176467</v>
      </c>
      <c r="Z18" s="4"/>
      <c r="AA18" s="51"/>
    </row>
    <row r="19" spans="1:27" x14ac:dyDescent="0.25">
      <c r="A19" s="8" t="s">
        <v>282</v>
      </c>
      <c r="B19" s="59" t="str">
        <f>VLOOKUP(A19,concorrenti!A:B,2,0)</f>
        <v>CASTELLOTTI</v>
      </c>
      <c r="C19" s="59">
        <f>VLOOKUP(A19,concorrenti!A:E,5,0)</f>
        <v>0</v>
      </c>
      <c r="D19" s="8" t="s">
        <v>352</v>
      </c>
      <c r="E19" s="71" t="s">
        <v>607</v>
      </c>
      <c r="F19" s="71">
        <v>1963</v>
      </c>
      <c r="G19" s="8"/>
      <c r="H19" s="71">
        <v>355</v>
      </c>
      <c r="I19" s="137">
        <f t="shared" si="0"/>
        <v>1.63</v>
      </c>
      <c r="J19" s="62">
        <f t="shared" si="1"/>
        <v>578.65</v>
      </c>
      <c r="K19" s="8"/>
      <c r="L19" s="8">
        <v>8</v>
      </c>
      <c r="M19" s="8">
        <f>VLOOKUP(L19,Regolamento!A:B,2,1)</f>
        <v>33</v>
      </c>
      <c r="N19" s="62">
        <f t="shared" si="2"/>
        <v>1.6800000000000002</v>
      </c>
      <c r="O19" s="62">
        <f t="shared" si="3"/>
        <v>1.6099999999999999</v>
      </c>
      <c r="P19" s="61">
        <f t="shared" si="4"/>
        <v>89.258399999999995</v>
      </c>
      <c r="Q19" s="8"/>
      <c r="R19" s="61">
        <f t="shared" si="5"/>
        <v>5.2205882352941178</v>
      </c>
      <c r="Z19" s="4"/>
      <c r="AA19" s="51"/>
    </row>
    <row r="20" spans="1:27" s="167" customFormat="1" x14ac:dyDescent="0.25">
      <c r="A20" s="8" t="s">
        <v>160</v>
      </c>
      <c r="B20" s="59" t="str">
        <f>VLOOKUP(A20,concorrenti!A:B,2,0)</f>
        <v>VCC COMO</v>
      </c>
      <c r="C20" s="59" t="str">
        <f>VLOOKUP(A20,concorrenti!A:E,5,0)</f>
        <v>X</v>
      </c>
      <c r="D20" s="8" t="s">
        <v>166</v>
      </c>
      <c r="E20" s="71" t="s">
        <v>606</v>
      </c>
      <c r="F20" s="71">
        <v>1972</v>
      </c>
      <c r="G20" s="8"/>
      <c r="H20" s="71">
        <v>350</v>
      </c>
      <c r="I20" s="137">
        <f t="shared" si="0"/>
        <v>1.6199999999999999</v>
      </c>
      <c r="J20" s="62">
        <f t="shared" si="1"/>
        <v>567</v>
      </c>
      <c r="K20" s="8"/>
      <c r="L20" s="8">
        <v>9</v>
      </c>
      <c r="M20" s="8">
        <f>VLOOKUP(L20,Regolamento!A:B,2,1)</f>
        <v>32</v>
      </c>
      <c r="N20" s="62">
        <f t="shared" si="2"/>
        <v>1.6800000000000002</v>
      </c>
      <c r="O20" s="62">
        <f t="shared" si="3"/>
        <v>1.6099999999999999</v>
      </c>
      <c r="P20" s="181">
        <f t="shared" si="4"/>
        <v>86.553600000000003</v>
      </c>
      <c r="Q20" s="8"/>
      <c r="R20" s="61">
        <f t="shared" si="5"/>
        <v>5.1470588235294121</v>
      </c>
      <c r="Y20"/>
      <c r="Z20" s="4"/>
      <c r="AA20" s="51"/>
    </row>
    <row r="21" spans="1:27" x14ac:dyDescent="0.25">
      <c r="A21" s="8" t="s">
        <v>316</v>
      </c>
      <c r="B21" s="59" t="str">
        <f>VLOOKUP(A21,concorrenti!A:B,2,0)</f>
        <v xml:space="preserve"> CAVEC</v>
      </c>
      <c r="C21" s="59">
        <f>VLOOKUP(A21,concorrenti!A:E,5,0)</f>
        <v>0</v>
      </c>
      <c r="D21" s="8" t="s">
        <v>102</v>
      </c>
      <c r="E21" s="71" t="s">
        <v>608</v>
      </c>
      <c r="F21" s="71">
        <v>1971</v>
      </c>
      <c r="G21" s="9"/>
      <c r="H21" s="71">
        <v>406</v>
      </c>
      <c r="I21" s="137">
        <f t="shared" si="0"/>
        <v>1.71</v>
      </c>
      <c r="J21" s="62">
        <f t="shared" si="1"/>
        <v>694.26</v>
      </c>
      <c r="K21" s="8"/>
      <c r="L21" s="8">
        <v>10</v>
      </c>
      <c r="M21" s="8">
        <f>VLOOKUP(L21,Regolamento!A:B,2,1)</f>
        <v>31</v>
      </c>
      <c r="N21" s="62">
        <f t="shared" si="2"/>
        <v>1.6800000000000002</v>
      </c>
      <c r="O21" s="62">
        <f t="shared" si="3"/>
        <v>1.6099999999999999</v>
      </c>
      <c r="P21" s="61">
        <f t="shared" si="4"/>
        <v>83.848799999999997</v>
      </c>
      <c r="Q21" s="8"/>
      <c r="R21" s="61">
        <f t="shared" si="5"/>
        <v>5.9705882352941178</v>
      </c>
      <c r="Z21" s="4"/>
      <c r="AA21" s="51"/>
    </row>
    <row r="22" spans="1:27" x14ac:dyDescent="0.25">
      <c r="A22" s="8" t="s">
        <v>442</v>
      </c>
      <c r="B22" s="59" t="str">
        <f>VLOOKUP(A22,concorrenti!A:B,2,0)</f>
        <v>CASTELLOTTI</v>
      </c>
      <c r="C22" s="59">
        <f>VLOOKUP(A22,concorrenti!A:E,5,0)</f>
        <v>0</v>
      </c>
      <c r="D22" s="8" t="s">
        <v>166</v>
      </c>
      <c r="E22" s="71" t="s">
        <v>508</v>
      </c>
      <c r="F22" s="71">
        <v>1981</v>
      </c>
      <c r="G22" s="8"/>
      <c r="H22" s="71">
        <v>384</v>
      </c>
      <c r="I22" s="137">
        <f t="shared" si="0"/>
        <v>1.81</v>
      </c>
      <c r="J22" s="62">
        <f t="shared" si="1"/>
        <v>695.04</v>
      </c>
      <c r="K22" s="8"/>
      <c r="L22" s="8">
        <v>11</v>
      </c>
      <c r="M22" s="8">
        <f>VLOOKUP(L22,Regolamento!A:B,2,1)</f>
        <v>30</v>
      </c>
      <c r="N22" s="62">
        <f t="shared" si="2"/>
        <v>1.6800000000000002</v>
      </c>
      <c r="O22" s="62">
        <f t="shared" si="3"/>
        <v>1.6099999999999999</v>
      </c>
      <c r="P22" s="61">
        <f t="shared" si="4"/>
        <v>81.144000000000005</v>
      </c>
      <c r="Q22" s="8"/>
      <c r="R22" s="61">
        <f t="shared" si="5"/>
        <v>5.6470588235294121</v>
      </c>
      <c r="Z22" s="4"/>
      <c r="AA22" s="51"/>
    </row>
    <row r="23" spans="1:27" x14ac:dyDescent="0.25">
      <c r="A23" s="8" t="s">
        <v>302</v>
      </c>
      <c r="B23" s="59" t="str">
        <f>VLOOKUP(A23,concorrenti!A:B,2,0)</f>
        <v xml:space="preserve"> VCC CARDUCCI</v>
      </c>
      <c r="C23" s="59">
        <f>VLOOKUP(A23,concorrenti!A:E,5,0)</f>
        <v>0</v>
      </c>
      <c r="D23" s="8" t="s">
        <v>102</v>
      </c>
      <c r="E23" s="71" t="s">
        <v>514</v>
      </c>
      <c r="F23" s="71">
        <v>1983</v>
      </c>
      <c r="G23" s="8"/>
      <c r="H23" s="71">
        <v>406</v>
      </c>
      <c r="I23" s="137">
        <f t="shared" si="0"/>
        <v>1.83</v>
      </c>
      <c r="J23" s="62">
        <f t="shared" si="1"/>
        <v>742.98</v>
      </c>
      <c r="K23" s="8"/>
      <c r="L23" s="8">
        <v>12</v>
      </c>
      <c r="M23" s="8">
        <f>VLOOKUP(L23,Regolamento!A:B,2,1)</f>
        <v>29</v>
      </c>
      <c r="N23" s="62">
        <f t="shared" si="2"/>
        <v>1.6800000000000002</v>
      </c>
      <c r="O23" s="62">
        <f t="shared" si="3"/>
        <v>1.6099999999999999</v>
      </c>
      <c r="P23" s="61">
        <f t="shared" si="4"/>
        <v>78.4392</v>
      </c>
      <c r="Q23" s="8"/>
      <c r="R23" s="61">
        <f t="shared" si="5"/>
        <v>5.9705882352941178</v>
      </c>
      <c r="Z23" s="4"/>
      <c r="AA23" s="51"/>
    </row>
    <row r="24" spans="1:27" x14ac:dyDescent="0.25">
      <c r="A24" s="8" t="s">
        <v>20</v>
      </c>
      <c r="B24" s="59" t="str">
        <f>VLOOKUP(A24,concorrenti!A:B,2,0)</f>
        <v>CAVEM</v>
      </c>
      <c r="C24" s="59">
        <f>VLOOKUP(A24,concorrenti!A:E,5,0)</f>
        <v>0</v>
      </c>
      <c r="D24" s="8" t="s">
        <v>102</v>
      </c>
      <c r="E24" s="71" t="s">
        <v>609</v>
      </c>
      <c r="F24" s="71">
        <v>1972</v>
      </c>
      <c r="G24" s="8"/>
      <c r="H24" s="71">
        <v>481</v>
      </c>
      <c r="I24" s="137">
        <f t="shared" si="0"/>
        <v>1.72</v>
      </c>
      <c r="J24" s="62">
        <f t="shared" si="1"/>
        <v>827.31999999999994</v>
      </c>
      <c r="K24" s="8"/>
      <c r="L24" s="8">
        <v>13</v>
      </c>
      <c r="M24" s="8">
        <f>VLOOKUP(L24,Regolamento!A:B,2,1)</f>
        <v>28</v>
      </c>
      <c r="N24" s="62">
        <f t="shared" si="2"/>
        <v>1.6800000000000002</v>
      </c>
      <c r="O24" s="62">
        <f t="shared" si="3"/>
        <v>1.6099999999999999</v>
      </c>
      <c r="P24" s="61">
        <f t="shared" si="4"/>
        <v>75.734400000000008</v>
      </c>
      <c r="Q24" s="8"/>
      <c r="R24" s="61">
        <f t="shared" si="5"/>
        <v>7.0735294117647056</v>
      </c>
      <c r="Z24" s="4"/>
      <c r="AA24" s="51"/>
    </row>
    <row r="25" spans="1:27" x14ac:dyDescent="0.25">
      <c r="A25" s="8" t="s">
        <v>17</v>
      </c>
      <c r="B25" s="59" t="str">
        <f>VLOOKUP(A25,concorrenti!A:B,2,0)</f>
        <v>VAMS</v>
      </c>
      <c r="C25" s="59">
        <f>VLOOKUP(A25,concorrenti!A:E,5,0)</f>
        <v>0</v>
      </c>
      <c r="D25" s="8" t="s">
        <v>165</v>
      </c>
      <c r="E25" s="71" t="s">
        <v>610</v>
      </c>
      <c r="F25" s="71">
        <v>1972</v>
      </c>
      <c r="G25" s="8"/>
      <c r="H25" s="71">
        <v>482</v>
      </c>
      <c r="I25" s="137">
        <f t="shared" si="0"/>
        <v>1.72</v>
      </c>
      <c r="J25" s="62">
        <f t="shared" si="1"/>
        <v>829.04</v>
      </c>
      <c r="K25" s="8"/>
      <c r="L25" s="8">
        <v>14</v>
      </c>
      <c r="M25" s="8">
        <f>VLOOKUP(L25,Regolamento!A:B,2,1)</f>
        <v>27</v>
      </c>
      <c r="N25" s="62">
        <f t="shared" si="2"/>
        <v>1.6800000000000002</v>
      </c>
      <c r="O25" s="62">
        <f t="shared" si="3"/>
        <v>1.6099999999999999</v>
      </c>
      <c r="P25" s="61">
        <f t="shared" si="4"/>
        <v>73.029600000000002</v>
      </c>
      <c r="Q25" s="8"/>
      <c r="R25" s="61">
        <f t="shared" si="5"/>
        <v>7.0882352941176467</v>
      </c>
      <c r="Z25" s="4"/>
      <c r="AA25" s="51"/>
    </row>
    <row r="26" spans="1:27" x14ac:dyDescent="0.25">
      <c r="A26" s="8" t="s">
        <v>22</v>
      </c>
      <c r="B26" s="59" t="str">
        <f>VLOOKUP(A26,concorrenti!A:B,2,0)</f>
        <v>CASTELLOTTI</v>
      </c>
      <c r="C26" s="59">
        <f>VLOOKUP(A26,concorrenti!A:E,5,0)</f>
        <v>0</v>
      </c>
      <c r="D26" s="8" t="s">
        <v>166</v>
      </c>
      <c r="E26" s="71" t="s">
        <v>508</v>
      </c>
      <c r="F26" s="71">
        <v>1976</v>
      </c>
      <c r="G26" s="8"/>
      <c r="H26" s="71">
        <v>540</v>
      </c>
      <c r="I26" s="137">
        <f t="shared" si="0"/>
        <v>1.76</v>
      </c>
      <c r="J26" s="62">
        <f t="shared" si="1"/>
        <v>950.4</v>
      </c>
      <c r="K26" s="8"/>
      <c r="L26" s="8">
        <v>15</v>
      </c>
      <c r="M26" s="8">
        <f>VLOOKUP(L26,Regolamento!A:B,2,1)</f>
        <v>26</v>
      </c>
      <c r="N26" s="62">
        <f t="shared" si="2"/>
        <v>1.6800000000000002</v>
      </c>
      <c r="O26" s="62">
        <f t="shared" si="3"/>
        <v>1.6099999999999999</v>
      </c>
      <c r="P26" s="61">
        <f t="shared" si="4"/>
        <v>70.32480000000001</v>
      </c>
      <c r="Q26" s="8"/>
      <c r="R26" s="61">
        <f t="shared" si="5"/>
        <v>7.9411764705882355</v>
      </c>
      <c r="Z26" s="4"/>
      <c r="AA26" s="51"/>
    </row>
    <row r="27" spans="1:27" x14ac:dyDescent="0.25">
      <c r="A27" s="8" t="s">
        <v>307</v>
      </c>
      <c r="B27" s="59" t="str">
        <f>VLOOKUP(A27,concorrenti!A:B,2,0)</f>
        <v xml:space="preserve"> CAVEC</v>
      </c>
      <c r="C27" s="59">
        <f>VLOOKUP(A27,concorrenti!A:E,5,0)</f>
        <v>0</v>
      </c>
      <c r="D27" s="8" t="s">
        <v>166</v>
      </c>
      <c r="E27" s="71" t="s">
        <v>508</v>
      </c>
      <c r="F27" s="71">
        <v>1980</v>
      </c>
      <c r="G27" s="8"/>
      <c r="H27" s="71">
        <v>620</v>
      </c>
      <c r="I27" s="137">
        <f t="shared" si="0"/>
        <v>1.8</v>
      </c>
      <c r="J27" s="62">
        <f t="shared" si="1"/>
        <v>1116</v>
      </c>
      <c r="K27" s="8"/>
      <c r="L27" s="8">
        <v>16</v>
      </c>
      <c r="M27" s="8">
        <f>VLOOKUP(L27,Regolamento!A:B,2,1)</f>
        <v>25</v>
      </c>
      <c r="N27" s="62">
        <f t="shared" si="2"/>
        <v>1.6800000000000002</v>
      </c>
      <c r="O27" s="62">
        <f t="shared" si="3"/>
        <v>1.6099999999999999</v>
      </c>
      <c r="P27" s="61">
        <f t="shared" si="4"/>
        <v>67.62</v>
      </c>
      <c r="Q27" s="8"/>
      <c r="R27" s="61">
        <f t="shared" si="5"/>
        <v>9.117647058823529</v>
      </c>
      <c r="Z27" s="4"/>
      <c r="AA27" s="51"/>
    </row>
    <row r="28" spans="1:27" x14ac:dyDescent="0.25">
      <c r="A28" s="8" t="s">
        <v>539</v>
      </c>
      <c r="B28" s="59" t="str">
        <f>VLOOKUP(A28,concorrenti!A:B,2,0)</f>
        <v>CASTELLOTTI</v>
      </c>
      <c r="C28" s="59">
        <f>VLOOKUP(A28,concorrenti!A:E,5,0)</f>
        <v>0</v>
      </c>
      <c r="D28" s="8" t="s">
        <v>166</v>
      </c>
      <c r="E28" s="71" t="s">
        <v>508</v>
      </c>
      <c r="F28" s="71">
        <v>1972</v>
      </c>
      <c r="G28" s="8"/>
      <c r="H28" s="71">
        <v>652</v>
      </c>
      <c r="I28" s="137">
        <f t="shared" si="0"/>
        <v>1.72</v>
      </c>
      <c r="J28" s="62">
        <f t="shared" si="1"/>
        <v>1121.44</v>
      </c>
      <c r="K28" s="8"/>
      <c r="L28" s="8">
        <v>17</v>
      </c>
      <c r="M28" s="8">
        <f>VLOOKUP(L28,Regolamento!A:B,2,1)</f>
        <v>24</v>
      </c>
      <c r="N28" s="62">
        <f t="shared" si="2"/>
        <v>1.6800000000000002</v>
      </c>
      <c r="O28" s="62">
        <f t="shared" si="3"/>
        <v>1.6099999999999999</v>
      </c>
      <c r="P28" s="61">
        <f t="shared" si="4"/>
        <v>64.915200000000013</v>
      </c>
      <c r="Q28" s="8"/>
      <c r="R28" s="61">
        <f t="shared" si="5"/>
        <v>9.5882352941176467</v>
      </c>
      <c r="Z28" s="4"/>
      <c r="AA28" s="51"/>
    </row>
    <row r="29" spans="1:27" x14ac:dyDescent="0.25">
      <c r="A29" s="8" t="s">
        <v>28</v>
      </c>
      <c r="B29" s="59" t="str">
        <f>VLOOKUP(A29,concorrenti!A:B,2,0)</f>
        <v>OROBICO</v>
      </c>
      <c r="C29" s="59">
        <f>VLOOKUP(A29,concorrenti!A:E,5,0)</f>
        <v>0</v>
      </c>
      <c r="D29" s="8" t="s">
        <v>165</v>
      </c>
      <c r="E29" s="71" t="s">
        <v>610</v>
      </c>
      <c r="F29" s="71">
        <v>1972</v>
      </c>
      <c r="G29" s="8"/>
      <c r="H29" s="71">
        <v>656</v>
      </c>
      <c r="I29" s="137">
        <f t="shared" si="0"/>
        <v>1.72</v>
      </c>
      <c r="J29" s="62">
        <f t="shared" si="1"/>
        <v>1128.32</v>
      </c>
      <c r="K29" s="8"/>
      <c r="L29" s="8">
        <v>18</v>
      </c>
      <c r="M29" s="8">
        <f>VLOOKUP(L29,Regolamento!A:B,2,1)</f>
        <v>23</v>
      </c>
      <c r="N29" s="62">
        <f t="shared" si="2"/>
        <v>1.6800000000000002</v>
      </c>
      <c r="O29" s="62">
        <f t="shared" si="3"/>
        <v>1.6099999999999999</v>
      </c>
      <c r="P29" s="61">
        <f t="shared" si="4"/>
        <v>62.210399999999993</v>
      </c>
      <c r="Q29" s="8"/>
      <c r="R29" s="61">
        <f t="shared" si="5"/>
        <v>9.6470588235294112</v>
      </c>
      <c r="Z29" s="4"/>
      <c r="AA29" s="51"/>
    </row>
    <row r="30" spans="1:27" x14ac:dyDescent="0.25">
      <c r="A30" s="8" t="s">
        <v>30</v>
      </c>
      <c r="B30" s="59" t="str">
        <f>VLOOKUP(A30,concorrenti!A:B,2,0)</f>
        <v>OROBICO</v>
      </c>
      <c r="C30" s="59">
        <f>VLOOKUP(A30,concorrenti!A:E,5,0)</f>
        <v>0</v>
      </c>
      <c r="D30" s="8" t="s">
        <v>102</v>
      </c>
      <c r="E30" s="189" t="s">
        <v>105</v>
      </c>
      <c r="F30" s="71">
        <v>1975</v>
      </c>
      <c r="G30" s="8"/>
      <c r="H30" s="71">
        <v>801</v>
      </c>
      <c r="I30" s="137">
        <f t="shared" si="0"/>
        <v>1.75</v>
      </c>
      <c r="J30" s="62">
        <f t="shared" si="1"/>
        <v>1401.75</v>
      </c>
      <c r="K30" s="8"/>
      <c r="L30" s="8">
        <v>19</v>
      </c>
      <c r="M30" s="8">
        <f>VLOOKUP(L30,Regolamento!A:B,2,1)</f>
        <v>22</v>
      </c>
      <c r="N30" s="62">
        <f t="shared" si="2"/>
        <v>1.6800000000000002</v>
      </c>
      <c r="O30" s="62">
        <f t="shared" si="3"/>
        <v>1.6099999999999999</v>
      </c>
      <c r="P30" s="61">
        <f t="shared" si="4"/>
        <v>59.505599999999994</v>
      </c>
      <c r="Q30" s="8"/>
      <c r="R30" s="61">
        <f t="shared" si="5"/>
        <v>11.779411764705882</v>
      </c>
      <c r="Z30" s="4"/>
      <c r="AA30" s="51"/>
    </row>
    <row r="31" spans="1:27" x14ac:dyDescent="0.25">
      <c r="A31" s="8" t="s">
        <v>435</v>
      </c>
      <c r="B31" s="59" t="str">
        <f>VLOOKUP(A31,concorrenti!A:B,2,0)</f>
        <v>CASTELLOTTI</v>
      </c>
      <c r="C31" s="59">
        <f>VLOOKUP(A31,concorrenti!A:E,5,0)</f>
        <v>0</v>
      </c>
      <c r="D31" s="8" t="s">
        <v>103</v>
      </c>
      <c r="E31" s="189" t="s">
        <v>32</v>
      </c>
      <c r="F31" s="71">
        <v>1957</v>
      </c>
      <c r="G31" s="8"/>
      <c r="H31" s="71">
        <v>986</v>
      </c>
      <c r="I31" s="137">
        <f t="shared" si="0"/>
        <v>1.5699999999999998</v>
      </c>
      <c r="J31" s="62">
        <f t="shared" si="1"/>
        <v>1548.0199999999998</v>
      </c>
      <c r="K31" s="8"/>
      <c r="L31" s="8">
        <v>20</v>
      </c>
      <c r="M31" s="8">
        <f>VLOOKUP(L31,Regolamento!A:B,2,1)</f>
        <v>21</v>
      </c>
      <c r="N31" s="62">
        <f t="shared" si="2"/>
        <v>1.6800000000000002</v>
      </c>
      <c r="O31" s="62">
        <f t="shared" si="3"/>
        <v>1.6099999999999999</v>
      </c>
      <c r="P31" s="61">
        <f t="shared" si="4"/>
        <v>56.800799999999995</v>
      </c>
      <c r="Q31" s="8"/>
      <c r="R31" s="61">
        <f t="shared" si="5"/>
        <v>14.5</v>
      </c>
      <c r="S31" s="51"/>
      <c r="Z31" s="4"/>
      <c r="AA31" s="51"/>
    </row>
    <row r="32" spans="1:27" x14ac:dyDescent="0.25">
      <c r="A32" s="8" t="s">
        <v>397</v>
      </c>
      <c r="B32" s="59" t="str">
        <f>VLOOKUP(A32,concorrenti!A:B,2,0)</f>
        <v>OLD WHEELS</v>
      </c>
      <c r="C32" s="59">
        <f>VLOOKUP(A32,concorrenti!A:E,5,0)</f>
        <v>0</v>
      </c>
      <c r="D32" s="8" t="s">
        <v>102</v>
      </c>
      <c r="E32" s="71" t="s">
        <v>611</v>
      </c>
      <c r="F32" s="71">
        <v>1988</v>
      </c>
      <c r="G32" s="8"/>
      <c r="H32" s="71">
        <v>869</v>
      </c>
      <c r="I32" s="137">
        <f t="shared" si="0"/>
        <v>1.88</v>
      </c>
      <c r="J32" s="62">
        <f t="shared" si="1"/>
        <v>1633.7199999999998</v>
      </c>
      <c r="K32" s="8"/>
      <c r="L32" s="8">
        <v>21</v>
      </c>
      <c r="M32" s="8">
        <f>VLOOKUP(L32,Regolamento!A:B,2,1)</f>
        <v>20</v>
      </c>
      <c r="N32" s="62">
        <f t="shared" si="2"/>
        <v>1.6800000000000002</v>
      </c>
      <c r="O32" s="62">
        <f t="shared" si="3"/>
        <v>1.6099999999999999</v>
      </c>
      <c r="P32" s="61">
        <f t="shared" si="4"/>
        <v>54.095999999999997</v>
      </c>
      <c r="Q32" s="8"/>
      <c r="R32" s="61">
        <f t="shared" si="5"/>
        <v>12.779411764705882</v>
      </c>
      <c r="T32" t="s">
        <v>7</v>
      </c>
      <c r="Z32" s="4"/>
      <c r="AA32" s="51"/>
    </row>
    <row r="33" spans="1:28" x14ac:dyDescent="0.25">
      <c r="A33" s="8" t="s">
        <v>538</v>
      </c>
      <c r="B33" s="59" t="str">
        <f>VLOOKUP(A33,concorrenti!A:B,2,0)</f>
        <v>CASTELLOTTI</v>
      </c>
      <c r="C33" s="59">
        <f>VLOOKUP(A33,concorrenti!A:E,5,0)</f>
        <v>0</v>
      </c>
      <c r="D33" s="8" t="s">
        <v>102</v>
      </c>
      <c r="E33" s="71" t="s">
        <v>613</v>
      </c>
      <c r="F33" s="71">
        <v>1957</v>
      </c>
      <c r="G33" s="8"/>
      <c r="H33" s="71">
        <v>1075</v>
      </c>
      <c r="I33" s="137">
        <f t="shared" si="0"/>
        <v>1.5699999999999998</v>
      </c>
      <c r="J33" s="62">
        <f t="shared" si="1"/>
        <v>1687.7499999999998</v>
      </c>
      <c r="K33" s="8"/>
      <c r="L33" s="8">
        <v>22</v>
      </c>
      <c r="M33" s="8">
        <f>VLOOKUP(L33,Regolamento!A:B,2,1)</f>
        <v>19</v>
      </c>
      <c r="N33" s="62">
        <f t="shared" si="2"/>
        <v>1.6800000000000002</v>
      </c>
      <c r="O33" s="62">
        <f t="shared" si="3"/>
        <v>1.6099999999999999</v>
      </c>
      <c r="P33" s="61">
        <f t="shared" si="4"/>
        <v>51.391199999999998</v>
      </c>
      <c r="Q33" s="8"/>
      <c r="R33" s="61">
        <f t="shared" si="5"/>
        <v>15.808823529411764</v>
      </c>
      <c r="Z33" s="4"/>
      <c r="AA33" s="51"/>
    </row>
    <row r="34" spans="1:28" x14ac:dyDescent="0.25">
      <c r="A34" s="8" t="s">
        <v>296</v>
      </c>
      <c r="B34" s="59" t="str">
        <f>VLOOKUP(A34,concorrenti!A:B,2,0)</f>
        <v>VALTELLINA</v>
      </c>
      <c r="C34" s="59">
        <f>VLOOKUP(A34,concorrenti!A:E,5,0)</f>
        <v>0</v>
      </c>
      <c r="D34" s="8" t="s">
        <v>102</v>
      </c>
      <c r="E34" s="189" t="s">
        <v>601</v>
      </c>
      <c r="F34" s="71">
        <v>1969</v>
      </c>
      <c r="G34" s="8"/>
      <c r="H34" s="71">
        <v>1004</v>
      </c>
      <c r="I34" s="137">
        <f t="shared" si="0"/>
        <v>1.69</v>
      </c>
      <c r="J34" s="62">
        <f t="shared" si="1"/>
        <v>1696.76</v>
      </c>
      <c r="K34" s="8"/>
      <c r="L34" s="8">
        <v>23</v>
      </c>
      <c r="M34" s="8">
        <f>VLOOKUP(L34,Regolamento!A:B,2,1)</f>
        <v>18</v>
      </c>
      <c r="N34" s="62">
        <f t="shared" si="2"/>
        <v>1.6800000000000002</v>
      </c>
      <c r="O34" s="62">
        <f t="shared" si="3"/>
        <v>1.6099999999999999</v>
      </c>
      <c r="P34" s="61">
        <f t="shared" si="4"/>
        <v>48.686399999999999</v>
      </c>
      <c r="Q34" s="8"/>
      <c r="R34" s="61">
        <f t="shared" si="5"/>
        <v>14.764705882352942</v>
      </c>
      <c r="Z34" s="4"/>
      <c r="AA34" s="51"/>
    </row>
    <row r="35" spans="1:28" x14ac:dyDescent="0.25">
      <c r="A35" s="8" t="s">
        <v>184</v>
      </c>
      <c r="B35" s="59" t="str">
        <f>VLOOKUP(A35,concorrenti!A:B,2,0)</f>
        <v>OROBICO</v>
      </c>
      <c r="C35" s="59">
        <f>VLOOKUP(A35,concorrenti!A:E,5,0)</f>
        <v>0</v>
      </c>
      <c r="D35" s="8" t="s">
        <v>104</v>
      </c>
      <c r="E35" s="71" t="s">
        <v>612</v>
      </c>
      <c r="F35" s="71">
        <v>1995</v>
      </c>
      <c r="G35" s="8"/>
      <c r="H35" s="71">
        <v>953</v>
      </c>
      <c r="I35" s="137">
        <f t="shared" si="0"/>
        <v>1.95</v>
      </c>
      <c r="J35" s="62">
        <f t="shared" si="1"/>
        <v>1858.35</v>
      </c>
      <c r="K35" s="8"/>
      <c r="L35" s="8">
        <v>24</v>
      </c>
      <c r="M35" s="8">
        <f>VLOOKUP(L35,Regolamento!A:B,2,1)</f>
        <v>17</v>
      </c>
      <c r="N35" s="62">
        <f t="shared" si="2"/>
        <v>1.6800000000000002</v>
      </c>
      <c r="O35" s="62">
        <f t="shared" si="3"/>
        <v>1.6099999999999999</v>
      </c>
      <c r="P35" s="61">
        <f t="shared" si="4"/>
        <v>45.9816</v>
      </c>
      <c r="Q35" s="8"/>
      <c r="R35" s="61">
        <f t="shared" si="5"/>
        <v>14.014705882352942</v>
      </c>
      <c r="Z35" s="4"/>
      <c r="AA35" s="51"/>
    </row>
    <row r="36" spans="1:28" s="72" customFormat="1" x14ac:dyDescent="0.25">
      <c r="A36" s="8" t="s">
        <v>67</v>
      </c>
      <c r="B36" s="59" t="str">
        <f>VLOOKUP(A36,concorrenti!A:B,2,0)</f>
        <v>CAVEM</v>
      </c>
      <c r="C36" s="59">
        <f>VLOOKUP(A36,concorrenti!A:E,5,0)</f>
        <v>0</v>
      </c>
      <c r="D36" s="8" t="s">
        <v>576</v>
      </c>
      <c r="E36" s="71" t="s">
        <v>614</v>
      </c>
      <c r="F36" s="71">
        <v>1982</v>
      </c>
      <c r="G36" s="8"/>
      <c r="H36" s="71">
        <v>1134</v>
      </c>
      <c r="I36" s="137">
        <f t="shared" si="0"/>
        <v>1.8199999999999998</v>
      </c>
      <c r="J36" s="62">
        <f t="shared" si="1"/>
        <v>2063.8799999999997</v>
      </c>
      <c r="K36" s="8"/>
      <c r="L36" s="8">
        <v>25</v>
      </c>
      <c r="M36" s="8">
        <f>VLOOKUP(L36,Regolamento!A:B,2,1)</f>
        <v>16</v>
      </c>
      <c r="N36" s="62">
        <f t="shared" si="2"/>
        <v>1.6800000000000002</v>
      </c>
      <c r="O36" s="62">
        <f t="shared" si="3"/>
        <v>1.6099999999999999</v>
      </c>
      <c r="P36" s="186">
        <f t="shared" si="4"/>
        <v>43.276800000000001</v>
      </c>
      <c r="Q36" s="8"/>
      <c r="R36" s="61">
        <f t="shared" si="5"/>
        <v>16.676470588235293</v>
      </c>
      <c r="Y36"/>
      <c r="Z36" s="4"/>
      <c r="AA36" s="51"/>
    </row>
    <row r="37" spans="1:28" x14ac:dyDescent="0.25">
      <c r="A37" s="8" t="s">
        <v>439</v>
      </c>
      <c r="B37" s="59" t="str">
        <f>VLOOKUP(A37,concorrenti!A:B,2,0)</f>
        <v>PROGETTO MITE</v>
      </c>
      <c r="C37" s="59">
        <f>VLOOKUP(A37,concorrenti!A:E,5,0)</f>
        <v>0</v>
      </c>
      <c r="D37" s="8" t="s">
        <v>615</v>
      </c>
      <c r="E37" s="71" t="s">
        <v>616</v>
      </c>
      <c r="F37" s="71">
        <v>1973</v>
      </c>
      <c r="G37" s="8"/>
      <c r="H37" s="71">
        <v>1485</v>
      </c>
      <c r="I37" s="137">
        <f t="shared" si="0"/>
        <v>1.73</v>
      </c>
      <c r="J37" s="62">
        <f t="shared" si="1"/>
        <v>2569.0500000000002</v>
      </c>
      <c r="K37" s="8"/>
      <c r="L37" s="8">
        <v>26</v>
      </c>
      <c r="M37" s="8">
        <f>VLOOKUP(L37,Regolamento!A:B,2,1)</f>
        <v>15</v>
      </c>
      <c r="N37" s="62">
        <f t="shared" si="2"/>
        <v>1.6800000000000002</v>
      </c>
      <c r="O37" s="62">
        <f t="shared" si="3"/>
        <v>1.6099999999999999</v>
      </c>
      <c r="P37" s="61">
        <f t="shared" si="4"/>
        <v>40.572000000000003</v>
      </c>
      <c r="Q37" s="8"/>
      <c r="R37" s="61">
        <f t="shared" si="5"/>
        <v>21.838235294117649</v>
      </c>
      <c r="Z37" s="4"/>
      <c r="AA37" s="51"/>
    </row>
    <row r="38" spans="1:28" s="72" customFormat="1" x14ac:dyDescent="0.25">
      <c r="A38" s="8" t="s">
        <v>16</v>
      </c>
      <c r="B38" s="59" t="str">
        <f>VLOOKUP(A38,concorrenti!A:B,2,0)</f>
        <v>OROBICO</v>
      </c>
      <c r="C38" s="59">
        <f>VLOOKUP(A38,concorrenti!A:E,5,0)</f>
        <v>0</v>
      </c>
      <c r="D38" s="8" t="s">
        <v>165</v>
      </c>
      <c r="E38" s="71" t="s">
        <v>610</v>
      </c>
      <c r="F38" s="71">
        <v>1971</v>
      </c>
      <c r="G38" s="8"/>
      <c r="H38" s="71">
        <v>1527</v>
      </c>
      <c r="I38" s="137">
        <f t="shared" si="0"/>
        <v>1.71</v>
      </c>
      <c r="J38" s="62">
        <f t="shared" si="1"/>
        <v>2611.17</v>
      </c>
      <c r="K38" s="8"/>
      <c r="L38" s="8">
        <v>27</v>
      </c>
      <c r="M38" s="8">
        <f>VLOOKUP(L38,Regolamento!A:B,2,1)</f>
        <v>14</v>
      </c>
      <c r="N38" s="62">
        <f t="shared" si="2"/>
        <v>1.6800000000000002</v>
      </c>
      <c r="O38" s="62">
        <f t="shared" si="3"/>
        <v>1.6099999999999999</v>
      </c>
      <c r="P38" s="186">
        <f t="shared" si="4"/>
        <v>37.867200000000004</v>
      </c>
      <c r="Q38" s="8"/>
      <c r="R38" s="61">
        <f t="shared" si="5"/>
        <v>22.455882352941178</v>
      </c>
      <c r="Y38"/>
      <c r="Z38" s="4"/>
      <c r="AA38" s="51"/>
    </row>
    <row r="39" spans="1:28" x14ac:dyDescent="0.25">
      <c r="A39" s="8" t="s">
        <v>72</v>
      </c>
      <c r="B39" s="59" t="str">
        <f>VLOOKUP(A39,concorrenti!A:B,2,0)</f>
        <v>VAMS</v>
      </c>
      <c r="C39" s="59">
        <f>VLOOKUP(A39,concorrenti!A:E,5,0)</f>
        <v>0</v>
      </c>
      <c r="D39" s="8" t="s">
        <v>352</v>
      </c>
      <c r="E39" s="189" t="s">
        <v>617</v>
      </c>
      <c r="F39" s="71">
        <v>1959</v>
      </c>
      <c r="G39" s="8"/>
      <c r="H39" s="71">
        <v>1922</v>
      </c>
      <c r="I39" s="137">
        <f t="shared" si="0"/>
        <v>1.5899999999999999</v>
      </c>
      <c r="J39" s="62">
        <f t="shared" si="1"/>
        <v>3055.9799999999996</v>
      </c>
      <c r="K39" s="8"/>
      <c r="L39" s="8">
        <v>28</v>
      </c>
      <c r="M39" s="8">
        <f>VLOOKUP(L39,Regolamento!A:B,2,1)</f>
        <v>13</v>
      </c>
      <c r="N39" s="62">
        <f t="shared" si="2"/>
        <v>1.6800000000000002</v>
      </c>
      <c r="O39" s="62">
        <f t="shared" si="3"/>
        <v>1.6099999999999999</v>
      </c>
      <c r="P39" s="61">
        <f t="shared" si="4"/>
        <v>35.162400000000005</v>
      </c>
      <c r="Q39" s="8"/>
      <c r="R39" s="61">
        <f t="shared" si="5"/>
        <v>28.264705882352942</v>
      </c>
      <c r="Z39" s="4"/>
      <c r="AA39" s="51"/>
    </row>
    <row r="40" spans="1:28" x14ac:dyDescent="0.25">
      <c r="A40" s="8" t="s">
        <v>438</v>
      </c>
      <c r="B40" s="59" t="str">
        <f>VLOOKUP(A40,concorrenti!A:B,2,0)</f>
        <v>CMAE</v>
      </c>
      <c r="C40" s="59">
        <f>VLOOKUP(A40,concorrenti!A:E,5,0)</f>
        <v>0</v>
      </c>
      <c r="D40" s="8" t="s">
        <v>169</v>
      </c>
      <c r="E40" s="71" t="s">
        <v>618</v>
      </c>
      <c r="F40" s="71">
        <v>1973</v>
      </c>
      <c r="G40" s="8"/>
      <c r="H40" s="71">
        <v>2099</v>
      </c>
      <c r="I40" s="137">
        <f t="shared" si="0"/>
        <v>1.73</v>
      </c>
      <c r="J40" s="62">
        <f t="shared" si="1"/>
        <v>3631.27</v>
      </c>
      <c r="K40" s="8"/>
      <c r="L40" s="8">
        <v>29</v>
      </c>
      <c r="M40" s="8">
        <f>VLOOKUP(L40,Regolamento!A:B,2,1)</f>
        <v>12</v>
      </c>
      <c r="N40" s="62">
        <f t="shared" si="2"/>
        <v>1.6800000000000002</v>
      </c>
      <c r="O40" s="62">
        <f t="shared" si="3"/>
        <v>1.6099999999999999</v>
      </c>
      <c r="P40" s="61">
        <f t="shared" si="4"/>
        <v>32.457600000000006</v>
      </c>
      <c r="Q40" s="8"/>
      <c r="R40" s="61">
        <f t="shared" si="5"/>
        <v>30.867647058823529</v>
      </c>
      <c r="Z40" s="4"/>
      <c r="AA40" s="51"/>
    </row>
    <row r="41" spans="1:28" x14ac:dyDescent="0.25">
      <c r="A41" s="8" t="s">
        <v>596</v>
      </c>
      <c r="B41" s="59" t="str">
        <f>VLOOKUP(A41,concorrenti!A:B,2,0)</f>
        <v>CASTELLOTTI</v>
      </c>
      <c r="C41" s="59">
        <f>VLOOKUP(A41,concorrenti!A:E,5,0)</f>
        <v>0</v>
      </c>
      <c r="D41" s="8" t="s">
        <v>166</v>
      </c>
      <c r="E41" s="71" t="s">
        <v>619</v>
      </c>
      <c r="F41" s="71">
        <v>1983</v>
      </c>
      <c r="G41" s="8"/>
      <c r="H41" s="71">
        <v>2703</v>
      </c>
      <c r="I41" s="137">
        <f t="shared" si="0"/>
        <v>1.83</v>
      </c>
      <c r="J41" s="62">
        <f t="shared" si="1"/>
        <v>4946.49</v>
      </c>
      <c r="K41" s="8"/>
      <c r="L41" s="8">
        <v>30</v>
      </c>
      <c r="M41" s="8">
        <f>VLOOKUP(L41,Regolamento!A:B,2,1)</f>
        <v>11</v>
      </c>
      <c r="N41" s="62">
        <f t="shared" si="2"/>
        <v>1.6800000000000002</v>
      </c>
      <c r="O41" s="62">
        <f t="shared" si="3"/>
        <v>1.6099999999999999</v>
      </c>
      <c r="P41" s="61">
        <f t="shared" si="4"/>
        <v>29.752799999999997</v>
      </c>
      <c r="Q41" s="8"/>
      <c r="R41" s="61">
        <f t="shared" si="5"/>
        <v>39.75</v>
      </c>
      <c r="Z41" s="4"/>
      <c r="AA41" s="51"/>
    </row>
    <row r="42" spans="1:28" x14ac:dyDescent="0.25">
      <c r="A42" s="8" t="s">
        <v>399</v>
      </c>
      <c r="B42" s="59" t="str">
        <f>VLOOKUP(A42,concorrenti!A:B,2,0)</f>
        <v>CAVEC</v>
      </c>
      <c r="C42" s="59" t="str">
        <f>VLOOKUP(A42,concorrenti!A:E,5,0)</f>
        <v>X</v>
      </c>
      <c r="D42" s="8" t="s">
        <v>163</v>
      </c>
      <c r="E42" s="71" t="s">
        <v>620</v>
      </c>
      <c r="F42" s="71">
        <v>1969</v>
      </c>
      <c r="G42" s="8"/>
      <c r="H42" s="71">
        <v>3311</v>
      </c>
      <c r="I42" s="137">
        <f t="shared" si="0"/>
        <v>1.5899999999999999</v>
      </c>
      <c r="J42" s="62">
        <f t="shared" si="1"/>
        <v>5264.49</v>
      </c>
      <c r="K42" s="8"/>
      <c r="L42" s="8">
        <v>31</v>
      </c>
      <c r="M42" s="8">
        <f>VLOOKUP(L42,Regolamento!A:B,2,1)</f>
        <v>10</v>
      </c>
      <c r="N42" s="62">
        <f t="shared" si="2"/>
        <v>1.6800000000000002</v>
      </c>
      <c r="O42" s="62">
        <f t="shared" si="3"/>
        <v>1.6099999999999999</v>
      </c>
      <c r="P42" s="61">
        <f t="shared" si="4"/>
        <v>27.047999999999998</v>
      </c>
      <c r="Q42" s="8"/>
      <c r="R42" s="61">
        <f t="shared" si="5"/>
        <v>48.691176470588232</v>
      </c>
      <c r="Z42" s="4"/>
      <c r="AA42" s="51"/>
    </row>
    <row r="43" spans="1:28" s="72" customFormat="1" x14ac:dyDescent="0.25">
      <c r="A43" s="8" t="s">
        <v>344</v>
      </c>
      <c r="B43" s="59" t="str">
        <f>VLOOKUP(A43,concorrenti!A:B,2,0)</f>
        <v>VCC CARDUCCI</v>
      </c>
      <c r="C43" s="59">
        <f>VLOOKUP(A43,concorrenti!A:E,5,0)</f>
        <v>0</v>
      </c>
      <c r="D43" s="8" t="s">
        <v>166</v>
      </c>
      <c r="E43" s="71" t="s">
        <v>508</v>
      </c>
      <c r="F43" s="71">
        <v>1979</v>
      </c>
      <c r="G43" s="8"/>
      <c r="H43" s="71">
        <v>3426</v>
      </c>
      <c r="I43" s="137">
        <f t="shared" si="0"/>
        <v>1.79</v>
      </c>
      <c r="J43" s="62">
        <f t="shared" si="1"/>
        <v>6132.54</v>
      </c>
      <c r="K43" s="8"/>
      <c r="L43" s="8">
        <v>32</v>
      </c>
      <c r="M43" s="8">
        <f>VLOOKUP(L43,Regolamento!A:B,2,1)</f>
        <v>9</v>
      </c>
      <c r="N43" s="62">
        <f t="shared" si="2"/>
        <v>1.6800000000000002</v>
      </c>
      <c r="O43" s="62">
        <f t="shared" si="3"/>
        <v>1.6099999999999999</v>
      </c>
      <c r="P43" s="186">
        <f t="shared" si="4"/>
        <v>24.3432</v>
      </c>
      <c r="Q43" s="8"/>
      <c r="R43" s="61">
        <f t="shared" si="5"/>
        <v>50.382352941176471</v>
      </c>
      <c r="Y43"/>
      <c r="Z43" s="4"/>
      <c r="AA43" s="51"/>
      <c r="AB43"/>
    </row>
    <row r="44" spans="1:28" x14ac:dyDescent="0.25">
      <c r="A44" s="8" t="s">
        <v>161</v>
      </c>
      <c r="B44" s="59" t="str">
        <f>VLOOKUP(A44,concorrenti!A:B,2,0)</f>
        <v>VCC COMO</v>
      </c>
      <c r="C44" s="59">
        <f>VLOOKUP(A44,concorrenti!A:E,5,0)</f>
        <v>0</v>
      </c>
      <c r="D44" s="8" t="s">
        <v>104</v>
      </c>
      <c r="E44" s="71" t="s">
        <v>196</v>
      </c>
      <c r="F44" s="71">
        <v>1997</v>
      </c>
      <c r="G44" s="8"/>
      <c r="H44" s="71">
        <v>3467</v>
      </c>
      <c r="I44" s="137">
        <f t="shared" si="0"/>
        <v>1.97</v>
      </c>
      <c r="J44" s="62">
        <f t="shared" si="1"/>
        <v>6829.99</v>
      </c>
      <c r="K44" s="8"/>
      <c r="L44" s="8">
        <v>33</v>
      </c>
      <c r="M44" s="8">
        <f>VLOOKUP(L44,Regolamento!A:B,2,1)</f>
        <v>8</v>
      </c>
      <c r="N44" s="62">
        <f t="shared" si="2"/>
        <v>1.6800000000000002</v>
      </c>
      <c r="O44" s="62">
        <f t="shared" si="3"/>
        <v>1.6099999999999999</v>
      </c>
      <c r="P44" s="190">
        <f t="shared" si="4"/>
        <v>21.638400000000001</v>
      </c>
      <c r="Q44" s="8"/>
      <c r="R44" s="61">
        <f t="shared" si="5"/>
        <v>50.985294117647058</v>
      </c>
      <c r="Z44" s="4"/>
      <c r="AA44" s="51"/>
      <c r="AB44" s="72"/>
    </row>
    <row r="45" spans="1:28" x14ac:dyDescent="0.25">
      <c r="A45" s="8" t="s">
        <v>82</v>
      </c>
      <c r="B45" s="59" t="str">
        <f>VLOOKUP(A45,concorrenti!A:B,2,0)</f>
        <v>CASTELLOTTI</v>
      </c>
      <c r="C45" s="59">
        <f>VLOOKUP(A45,concorrenti!A:E,5,0)</f>
        <v>0</v>
      </c>
      <c r="D45" s="8" t="s">
        <v>352</v>
      </c>
      <c r="E45" s="189" t="s">
        <v>621</v>
      </c>
      <c r="F45" s="71">
        <v>1965</v>
      </c>
      <c r="G45" s="8"/>
      <c r="H45" s="71">
        <v>3843</v>
      </c>
      <c r="I45" s="137">
        <f t="shared" si="0"/>
        <v>1.65</v>
      </c>
      <c r="J45" s="62">
        <f t="shared" si="1"/>
        <v>6340.95</v>
      </c>
      <c r="K45" s="8"/>
      <c r="L45" s="8">
        <v>34</v>
      </c>
      <c r="M45" s="8">
        <f>VLOOKUP(L45,Regolamento!A:B,2,1)</f>
        <v>7</v>
      </c>
      <c r="N45" s="62">
        <f t="shared" si="2"/>
        <v>1.6800000000000002</v>
      </c>
      <c r="O45" s="62">
        <f t="shared" si="3"/>
        <v>1.6099999999999999</v>
      </c>
      <c r="P45" s="61">
        <f t="shared" si="4"/>
        <v>18.933600000000002</v>
      </c>
      <c r="Q45" s="8"/>
      <c r="R45" s="61">
        <f t="shared" si="5"/>
        <v>56.514705882352942</v>
      </c>
      <c r="Z45" s="4"/>
      <c r="AA45" s="51"/>
    </row>
    <row r="46" spans="1:28" x14ac:dyDescent="0.25">
      <c r="P46" s="6"/>
      <c r="Z46" s="4"/>
      <c r="AA46" s="51"/>
    </row>
    <row r="47" spans="1:28" x14ac:dyDescent="0.25">
      <c r="A47" s="2" t="s">
        <v>600</v>
      </c>
      <c r="P47" s="6"/>
      <c r="Z47" s="4"/>
      <c r="AA47" s="51"/>
    </row>
    <row r="48" spans="1:28" x14ac:dyDescent="0.25">
      <c r="A48" t="s">
        <v>240</v>
      </c>
      <c r="B48" s="12" t="str">
        <f>VLOOKUP(A48,concorrenti!A:B,2,0)</f>
        <v>GAMS</v>
      </c>
      <c r="C48" s="12">
        <f>VLOOKUP(A48,concorrenti!A:E,5,0)</f>
        <v>0</v>
      </c>
      <c r="D48" t="s">
        <v>165</v>
      </c>
      <c r="E48" s="63" t="s">
        <v>622</v>
      </c>
      <c r="F48" s="63">
        <v>1942</v>
      </c>
      <c r="H48" s="63" t="s">
        <v>383</v>
      </c>
      <c r="N48" s="4"/>
      <c r="O48" s="4"/>
      <c r="P48" s="6">
        <v>1E-3</v>
      </c>
      <c r="R48" s="6"/>
      <c r="Z48" s="4"/>
      <c r="AA48" s="51"/>
    </row>
    <row r="49" spans="1:27" x14ac:dyDescent="0.25">
      <c r="A49" t="s">
        <v>597</v>
      </c>
      <c r="B49" s="12" t="str">
        <f>VLOOKUP(A49,concorrenti!A:B,2,0)</f>
        <v>MWVCC</v>
      </c>
      <c r="C49" s="12">
        <f>VLOOKUP(A49,concorrenti!A:E,5,0)</f>
        <v>0</v>
      </c>
      <c r="D49" t="s">
        <v>102</v>
      </c>
      <c r="E49" s="56" t="s">
        <v>623</v>
      </c>
      <c r="F49" s="63">
        <v>1954</v>
      </c>
      <c r="H49" s="63" t="s">
        <v>383</v>
      </c>
      <c r="P49" s="6">
        <v>1E-3</v>
      </c>
      <c r="Z49" s="4"/>
      <c r="AA49" s="51"/>
    </row>
    <row r="50" spans="1:27" x14ac:dyDescent="0.25">
      <c r="A50" t="s">
        <v>180</v>
      </c>
      <c r="B50" s="12" t="str">
        <f>VLOOKUP(A50,concorrenti!A:B,2,0)</f>
        <v>VCC COMO</v>
      </c>
      <c r="C50" s="12">
        <f>VLOOKUP(A50,concorrenti!A:E,5,0)</f>
        <v>0</v>
      </c>
      <c r="D50" t="s">
        <v>167</v>
      </c>
      <c r="E50" t="s">
        <v>485</v>
      </c>
      <c r="F50" s="63">
        <v>1957</v>
      </c>
      <c r="H50" s="63" t="s">
        <v>383</v>
      </c>
      <c r="P50" s="6">
        <v>1E-3</v>
      </c>
    </row>
    <row r="51" spans="1:27" x14ac:dyDescent="0.25">
      <c r="A51" t="s">
        <v>237</v>
      </c>
      <c r="B51" s="12" t="str">
        <f>VLOOKUP(A51,concorrenti!A:B,2,0)</f>
        <v>CAVEM</v>
      </c>
      <c r="C51" s="12">
        <f>VLOOKUP(A51,concorrenti!A:E,5,0)</f>
        <v>0</v>
      </c>
      <c r="D51" t="s">
        <v>167</v>
      </c>
      <c r="E51" t="s">
        <v>624</v>
      </c>
      <c r="F51" s="63">
        <v>1967</v>
      </c>
      <c r="H51" s="63" t="s">
        <v>383</v>
      </c>
      <c r="P51" s="6">
        <v>1E-3</v>
      </c>
    </row>
    <row r="52" spans="1:27" x14ac:dyDescent="0.25">
      <c r="A52" t="s">
        <v>598</v>
      </c>
      <c r="B52" s="12" t="str">
        <f>VLOOKUP(A52,concorrenti!A:B,2,0)</f>
        <v>RI PORSCHE 356 (BS)</v>
      </c>
      <c r="C52" s="12">
        <f>VLOOKUP(A52,concorrenti!A:E,5,0)</f>
        <v>0</v>
      </c>
      <c r="D52" t="s">
        <v>355</v>
      </c>
      <c r="E52" t="s">
        <v>625</v>
      </c>
      <c r="F52" s="63">
        <v>1972</v>
      </c>
      <c r="H52" s="63" t="s">
        <v>383</v>
      </c>
      <c r="P52" s="6">
        <v>1E-3</v>
      </c>
    </row>
    <row r="53" spans="1:27" x14ac:dyDescent="0.25">
      <c r="A53" t="s">
        <v>202</v>
      </c>
      <c r="B53" s="12" t="str">
        <f>VLOOKUP(A53,concorrenti!A:B,2,0)</f>
        <v>GAMS</v>
      </c>
      <c r="C53" s="12">
        <f>VLOOKUP(A53,concorrenti!A:E,5,0)</f>
        <v>0</v>
      </c>
      <c r="D53" t="s">
        <v>165</v>
      </c>
      <c r="E53" t="s">
        <v>626</v>
      </c>
      <c r="F53" s="63">
        <v>1972</v>
      </c>
      <c r="H53" s="63" t="s">
        <v>383</v>
      </c>
      <c r="P53" s="6">
        <v>1E-3</v>
      </c>
    </row>
    <row r="54" spans="1:27" x14ac:dyDescent="0.25">
      <c r="A54" t="s">
        <v>208</v>
      </c>
      <c r="B54" s="12" t="str">
        <f>VLOOKUP(A54,concorrenti!A:B,2,0)</f>
        <v>GAMS</v>
      </c>
      <c r="C54" s="12">
        <f>VLOOKUP(A54,concorrenti!A:E,5,0)</f>
        <v>0</v>
      </c>
      <c r="D54" t="s">
        <v>163</v>
      </c>
      <c r="E54" t="s">
        <v>627</v>
      </c>
      <c r="F54" s="63">
        <v>1973</v>
      </c>
      <c r="H54" s="63" t="s">
        <v>383</v>
      </c>
      <c r="P54" s="6">
        <v>1E-3</v>
      </c>
      <c r="Z54" s="4"/>
    </row>
    <row r="55" spans="1:27" x14ac:dyDescent="0.25">
      <c r="A55" t="s">
        <v>599</v>
      </c>
      <c r="B55" s="12" t="str">
        <f>VLOOKUP(A55,concorrenti!A:B,2,0)</f>
        <v>GAMS</v>
      </c>
      <c r="C55" s="12">
        <f>VLOOKUP(A55,concorrenti!A:E,5,0)</f>
        <v>0</v>
      </c>
      <c r="D55" t="s">
        <v>165</v>
      </c>
      <c r="E55" t="s">
        <v>628</v>
      </c>
      <c r="F55" s="63">
        <v>1982</v>
      </c>
      <c r="H55" s="63" t="s">
        <v>383</v>
      </c>
      <c r="P55" s="6">
        <v>1E-3</v>
      </c>
    </row>
    <row r="56" spans="1:27" x14ac:dyDescent="0.25">
      <c r="A56" t="s">
        <v>416</v>
      </c>
      <c r="B56" s="12" t="str">
        <f>VLOOKUP(A56,concorrenti!A:B,2,0)</f>
        <v>CASTELLOTTI</v>
      </c>
      <c r="C56" s="12">
        <f>VLOOKUP(A56,concorrenti!A:E,5,0)</f>
        <v>0</v>
      </c>
      <c r="D56" t="s">
        <v>355</v>
      </c>
      <c r="E56" t="s">
        <v>516</v>
      </c>
      <c r="F56" s="63">
        <v>1988</v>
      </c>
      <c r="H56" s="63" t="s">
        <v>383</v>
      </c>
      <c r="P56" s="6">
        <v>1E-3</v>
      </c>
    </row>
    <row r="57" spans="1:27" x14ac:dyDescent="0.25">
      <c r="A57" t="s">
        <v>79</v>
      </c>
      <c r="B57" s="12" t="str">
        <f>VLOOKUP(A57,concorrenti!A:B,2,0)</f>
        <v>CASTELLOTTI</v>
      </c>
      <c r="C57" s="12">
        <f>VLOOKUP(A57,concorrenti!A:E,5,0)</f>
        <v>0</v>
      </c>
      <c r="D57" t="s">
        <v>352</v>
      </c>
      <c r="E57" t="s">
        <v>629</v>
      </c>
      <c r="F57" s="63">
        <v>2003</v>
      </c>
      <c r="H57" s="63" t="s">
        <v>383</v>
      </c>
      <c r="P57" s="6">
        <v>1E-3</v>
      </c>
    </row>
    <row r="58" spans="1:27" x14ac:dyDescent="0.25">
      <c r="B58" s="12"/>
    </row>
    <row r="59" spans="1:27" x14ac:dyDescent="0.25">
      <c r="B59" s="12"/>
      <c r="P59" s="103">
        <f>SUM(P12:P57)</f>
        <v>2215.2412000000018</v>
      </c>
    </row>
    <row r="60" spans="1:27" x14ac:dyDescent="0.25">
      <c r="B60" s="12"/>
      <c r="P60" s="51">
        <f>+P59-Generale!H3</f>
        <v>5.0000000014733814E-3</v>
      </c>
    </row>
    <row r="61" spans="1:27" x14ac:dyDescent="0.25">
      <c r="B61" s="12"/>
    </row>
    <row r="62" spans="1:27" x14ac:dyDescent="0.25">
      <c r="B62" s="12"/>
    </row>
    <row r="100" spans="1:18" ht="15.75" x14ac:dyDescent="0.25">
      <c r="A100" s="142" t="s">
        <v>449</v>
      </c>
      <c r="B100" s="12"/>
      <c r="C100" s="12"/>
      <c r="E100" s="63"/>
      <c r="F100" s="63"/>
      <c r="H100" s="63"/>
      <c r="N100" s="4"/>
      <c r="O100" s="4"/>
      <c r="P100" s="6"/>
      <c r="R100" s="6"/>
    </row>
    <row r="101" spans="1:18" x14ac:dyDescent="0.25">
      <c r="A101" t="s">
        <v>298</v>
      </c>
      <c r="B101" s="12" t="str">
        <f>VLOOKUP(A101,concorrenti!A:B,2,0)</f>
        <v xml:space="preserve"> VCC CARDUCCI</v>
      </c>
      <c r="C101" s="12">
        <f>VLOOKUP(A101,concorrenti!A:E,5,1)</f>
        <v>0</v>
      </c>
      <c r="D101" t="s">
        <v>603</v>
      </c>
      <c r="E101" s="63" t="s">
        <v>604</v>
      </c>
      <c r="F101" s="63">
        <v>1974</v>
      </c>
      <c r="G101" s="8"/>
      <c r="H101" s="63">
        <v>4680</v>
      </c>
      <c r="I101" s="4">
        <f>1+RIGHT(F101,2)/100</f>
        <v>1.74</v>
      </c>
      <c r="J101" s="4">
        <f>+I101*H101</f>
        <v>8143.2</v>
      </c>
      <c r="L101">
        <v>1</v>
      </c>
      <c r="M101">
        <f>VLOOKUP(L101,Regolamento!A:B,2,1)</f>
        <v>50</v>
      </c>
      <c r="N101" s="4">
        <f>1+E$5/100</f>
        <v>1.6800000000000002</v>
      </c>
      <c r="O101" s="4">
        <f>1+E$6/100</f>
        <v>1.6099999999999999</v>
      </c>
      <c r="P101" s="6">
        <f>IF(H101&lt;&gt;0,+M101*N101*O101,0)</f>
        <v>135.24</v>
      </c>
      <c r="R101" s="6">
        <f>+H101/E$5</f>
        <v>68.82352941176471</v>
      </c>
    </row>
    <row r="102" spans="1:18" x14ac:dyDescent="0.25">
      <c r="A102" t="s">
        <v>242</v>
      </c>
      <c r="B102" s="12" t="str">
        <f>VLOOKUP(A102,concorrenti!A:B,2,0)</f>
        <v>VAMS</v>
      </c>
      <c r="C102" s="12">
        <f>VLOOKUP(A102,concorrenti!A:E,5,1)</f>
        <v>0</v>
      </c>
      <c r="D102" t="s">
        <v>550</v>
      </c>
      <c r="E102" s="63" t="s">
        <v>601</v>
      </c>
      <c r="F102" s="63">
        <v>1967</v>
      </c>
      <c r="H102" s="63">
        <v>4738</v>
      </c>
      <c r="I102" s="4">
        <f>1+RIGHT(F102,2)/100</f>
        <v>1.67</v>
      </c>
      <c r="J102" s="4">
        <f>+I102*H102</f>
        <v>7912.46</v>
      </c>
      <c r="L102">
        <v>2</v>
      </c>
      <c r="M102">
        <f>VLOOKUP(L102,Regolamento!A:B,2,1)</f>
        <v>45</v>
      </c>
      <c r="N102" s="4">
        <f>1+E$5/100</f>
        <v>1.6800000000000002</v>
      </c>
      <c r="O102" s="4">
        <f>1+E$6/100</f>
        <v>1.6099999999999999</v>
      </c>
      <c r="P102" s="6">
        <f>IF(H102&lt;&gt;0,+M102*N102*O102,0)</f>
        <v>121.71600000000001</v>
      </c>
      <c r="R102" s="6">
        <f>+H102/E$5</f>
        <v>69.67647058823529</v>
      </c>
    </row>
    <row r="103" spans="1:18" x14ac:dyDescent="0.25">
      <c r="A103" t="s">
        <v>228</v>
      </c>
      <c r="B103" s="12" t="str">
        <f>VLOOKUP(A103,concorrenti!A:B,2,0)</f>
        <v>GAMS</v>
      </c>
      <c r="C103" s="12">
        <f>VLOOKUP(A103,concorrenti!A:E,5,1)</f>
        <v>0</v>
      </c>
      <c r="D103" t="s">
        <v>103</v>
      </c>
      <c r="E103" s="63" t="s">
        <v>602</v>
      </c>
      <c r="F103" s="63">
        <v>1959</v>
      </c>
      <c r="H103" s="63">
        <v>5016</v>
      </c>
      <c r="I103" s="4">
        <f>1+RIGHT(F103,2)/100</f>
        <v>1.5899999999999999</v>
      </c>
      <c r="J103" s="4">
        <f>+I103*H103</f>
        <v>7975.44</v>
      </c>
      <c r="L103">
        <v>3</v>
      </c>
      <c r="M103">
        <f>VLOOKUP(L103,Regolamento!A:B,2,1)</f>
        <v>41</v>
      </c>
      <c r="N103" s="4">
        <f>1+E$5/100</f>
        <v>1.6800000000000002</v>
      </c>
      <c r="O103" s="4">
        <f>1+E$6/100</f>
        <v>1.6099999999999999</v>
      </c>
      <c r="P103" s="6">
        <f>IF(H103&lt;&gt;0,+M103*N103*O103,0)</f>
        <v>110.89680000000001</v>
      </c>
      <c r="R103" s="6">
        <f>+H103/E$5</f>
        <v>73.764705882352942</v>
      </c>
    </row>
    <row r="105" spans="1:18" x14ac:dyDescent="0.25">
      <c r="P105" s="103">
        <f>SUM(P101:P104)</f>
        <v>367.8528</v>
      </c>
    </row>
  </sheetData>
  <sheetProtection algorithmName="SHA-512" hashValue="AHYQd/JVP+FnN/ykpi6Vb2Wm9K7BvpY85YBrSg4PbAs73s8JG6empTNuAlGFksBwypWWoziJ2e0Bzh70HA4/Tw==" saltValue="P9c4EFcYedrjxRaRCl6kHg==" spinCount="100000" sheet="1" objects="1" scenarios="1"/>
  <autoFilter ref="A11:AB45" xr:uid="{B6B839AA-E0E5-4AD2-A4D0-6AE81C1ED144}"/>
  <sortState ref="T1:U13">
    <sortCondition descending="1" ref="U1:U1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101"/>
  <sheetViews>
    <sheetView workbookViewId="0">
      <selection activeCell="E31" sqref="E31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7.5703125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27.140625" customWidth="1"/>
    <col min="21" max="21" width="9.28515625" style="4" bestFit="1" customWidth="1"/>
    <col min="22" max="22" width="3" bestFit="1" customWidth="1"/>
    <col min="24" max="24" width="5.5703125" bestFit="1" customWidth="1"/>
  </cols>
  <sheetData>
    <row r="1" spans="1:22" ht="15.75" x14ac:dyDescent="0.25">
      <c r="A1" t="s">
        <v>46</v>
      </c>
      <c r="H1" s="195" t="s">
        <v>426</v>
      </c>
      <c r="I1" s="195"/>
      <c r="J1" s="195"/>
      <c r="K1" s="195"/>
      <c r="L1" s="195"/>
      <c r="M1" s="195"/>
      <c r="N1" s="195"/>
      <c r="O1" s="195"/>
      <c r="P1" s="195"/>
      <c r="T1" t="s">
        <v>93</v>
      </c>
      <c r="U1" s="4">
        <v>332.94</v>
      </c>
      <c r="V1">
        <v>15</v>
      </c>
    </row>
    <row r="2" spans="1:22" x14ac:dyDescent="0.25">
      <c r="A2" t="s">
        <v>47</v>
      </c>
      <c r="E2" s="33">
        <v>45794</v>
      </c>
      <c r="T2" t="s">
        <v>94</v>
      </c>
      <c r="U2" s="4">
        <v>286.20999999999998</v>
      </c>
      <c r="V2">
        <v>12</v>
      </c>
    </row>
    <row r="3" spans="1:22" x14ac:dyDescent="0.25">
      <c r="A3" t="s">
        <v>62</v>
      </c>
      <c r="E3" s="33" t="s">
        <v>97</v>
      </c>
      <c r="T3" s="87" t="s">
        <v>369</v>
      </c>
      <c r="U3" s="4">
        <v>232.18</v>
      </c>
      <c r="V3">
        <v>10</v>
      </c>
    </row>
    <row r="4" spans="1:22" x14ac:dyDescent="0.25">
      <c r="A4" t="s">
        <v>50</v>
      </c>
      <c r="E4" s="1" t="s">
        <v>171</v>
      </c>
      <c r="T4" t="s">
        <v>65</v>
      </c>
      <c r="U4" s="4">
        <v>169.39</v>
      </c>
      <c r="V4">
        <v>8</v>
      </c>
    </row>
    <row r="5" spans="1:22" x14ac:dyDescent="0.25">
      <c r="A5" t="s">
        <v>48</v>
      </c>
      <c r="E5" s="1">
        <v>65</v>
      </c>
      <c r="T5" t="s">
        <v>318</v>
      </c>
      <c r="U5" s="4">
        <v>156.25</v>
      </c>
      <c r="V5">
        <v>7</v>
      </c>
    </row>
    <row r="6" spans="1:22" x14ac:dyDescent="0.25">
      <c r="A6" t="s">
        <v>49</v>
      </c>
      <c r="E6" s="1">
        <v>77</v>
      </c>
      <c r="T6" s="87" t="s">
        <v>197</v>
      </c>
      <c r="U6" s="4">
        <v>131.41999999999999</v>
      </c>
      <c r="V6">
        <v>6</v>
      </c>
    </row>
    <row r="7" spans="1:22" x14ac:dyDescent="0.25">
      <c r="D7" s="1"/>
      <c r="T7" t="s">
        <v>63</v>
      </c>
      <c r="U7" s="4">
        <v>121.2</v>
      </c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T8" t="s">
        <v>341</v>
      </c>
      <c r="U8" s="4">
        <v>99.3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414</v>
      </c>
      <c r="U9" s="4">
        <v>52.57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T10" t="s">
        <v>109</v>
      </c>
      <c r="U10" s="4">
        <v>45.27</v>
      </c>
      <c r="V10">
        <v>2</v>
      </c>
    </row>
    <row r="11" spans="1:22" ht="15.75" x14ac:dyDescent="0.25">
      <c r="A11" s="142" t="s">
        <v>483</v>
      </c>
      <c r="B11" s="113" t="s">
        <v>7</v>
      </c>
      <c r="C11" s="114"/>
      <c r="D11" s="115"/>
      <c r="E11" s="115"/>
      <c r="F11" s="115"/>
      <c r="G11" s="115"/>
      <c r="H11" s="115"/>
      <c r="I11" s="116"/>
      <c r="J11" s="116"/>
      <c r="K11" s="115"/>
      <c r="L11" s="115"/>
      <c r="M11" s="115"/>
      <c r="N11" s="115"/>
      <c r="O11" s="115"/>
      <c r="P11" s="115"/>
      <c r="Q11" s="115"/>
      <c r="R11" s="3" t="s">
        <v>106</v>
      </c>
      <c r="T11" t="s">
        <v>393</v>
      </c>
      <c r="U11" s="4">
        <v>40.89</v>
      </c>
      <c r="V11">
        <v>2</v>
      </c>
    </row>
    <row r="12" spans="1:22" x14ac:dyDescent="0.25">
      <c r="A12" s="71" t="s">
        <v>630</v>
      </c>
      <c r="B12" s="172" t="str">
        <f>VLOOKUP(A12,concorrenti!A:B,2,0)</f>
        <v>MWVCC</v>
      </c>
      <c r="C12" s="172">
        <f>VLOOKUP(A12,concorrenti!A:E,5,0)</f>
        <v>0</v>
      </c>
      <c r="D12" s="71" t="s">
        <v>102</v>
      </c>
      <c r="E12" s="71" t="s">
        <v>647</v>
      </c>
      <c r="F12" s="8">
        <v>1937</v>
      </c>
      <c r="G12" s="8"/>
      <c r="H12" s="71">
        <v>220</v>
      </c>
      <c r="I12" s="137">
        <f t="shared" ref="I12:I43" si="0">IF(C12&lt;&gt;0,((1+RIGHT(F12,2)/100)-0.1),(1+RIGHT(F12,2)/100))</f>
        <v>1.37</v>
      </c>
      <c r="J12" s="137">
        <f t="shared" ref="J12:J43" si="1">+I12*H12</f>
        <v>301.40000000000003</v>
      </c>
      <c r="K12" s="8"/>
      <c r="L12" s="8">
        <v>1</v>
      </c>
      <c r="M12" s="8">
        <f>VLOOKUP(L12,Regolamento!A:B,2,1)</f>
        <v>50</v>
      </c>
      <c r="N12" s="137">
        <f t="shared" ref="N12:N43" si="2">1+E$5/100</f>
        <v>1.65</v>
      </c>
      <c r="O12" s="137">
        <f t="shared" ref="O12:O43" si="3">1+E$6/100</f>
        <v>1.77</v>
      </c>
      <c r="P12" s="185">
        <f t="shared" ref="P12:P43" si="4">IF(H12&lt;&gt;0,+M12*N12*O12,0)</f>
        <v>146.02500000000001</v>
      </c>
      <c r="Q12" s="8"/>
      <c r="R12" s="185">
        <f>+H12/E$5</f>
        <v>3.3846153846153846</v>
      </c>
      <c r="T12" t="s">
        <v>311</v>
      </c>
      <c r="U12" s="4">
        <v>33.590000000000003</v>
      </c>
      <c r="V12">
        <v>2</v>
      </c>
    </row>
    <row r="13" spans="1:22" x14ac:dyDescent="0.25">
      <c r="A13" s="71" t="s">
        <v>219</v>
      </c>
      <c r="B13" s="172" t="str">
        <f>VLOOKUP(A13,concorrenti!A:B,2,0)</f>
        <v>GAMS</v>
      </c>
      <c r="C13" s="172">
        <f>VLOOKUP(A13,concorrenti!A:E,5,0)</f>
        <v>0</v>
      </c>
      <c r="D13" s="71" t="s">
        <v>166</v>
      </c>
      <c r="E13" s="71" t="s">
        <v>668</v>
      </c>
      <c r="F13" s="8">
        <v>1979</v>
      </c>
      <c r="G13" s="8"/>
      <c r="H13" s="71">
        <v>192</v>
      </c>
      <c r="I13" s="137">
        <f t="shared" si="0"/>
        <v>1.79</v>
      </c>
      <c r="J13" s="137">
        <f t="shared" si="1"/>
        <v>343.68</v>
      </c>
      <c r="K13" s="8"/>
      <c r="L13" s="8">
        <v>2</v>
      </c>
      <c r="M13" s="8">
        <f>VLOOKUP(L13,Regolamento!A:B,2,1)</f>
        <v>45</v>
      </c>
      <c r="N13" s="137">
        <f t="shared" si="2"/>
        <v>1.65</v>
      </c>
      <c r="O13" s="137">
        <f t="shared" si="3"/>
        <v>1.77</v>
      </c>
      <c r="P13" s="185">
        <f t="shared" si="4"/>
        <v>131.42250000000001</v>
      </c>
      <c r="Q13" s="8"/>
      <c r="R13" s="185">
        <f t="shared" ref="R13:R63" si="5">+H13/E$5</f>
        <v>2.953846153846154</v>
      </c>
      <c r="T13" t="s">
        <v>95</v>
      </c>
      <c r="U13" s="4">
        <v>29.21</v>
      </c>
      <c r="V13">
        <v>2</v>
      </c>
    </row>
    <row r="14" spans="1:22" x14ac:dyDescent="0.25">
      <c r="A14" s="71" t="s">
        <v>15</v>
      </c>
      <c r="B14" s="172" t="str">
        <f>VLOOKUP(A14,concorrenti!A:B,2,0)</f>
        <v>OROBICO</v>
      </c>
      <c r="C14" s="172">
        <f>VLOOKUP(A14,concorrenti!A:E,5,0)</f>
        <v>0</v>
      </c>
      <c r="D14" s="71" t="s">
        <v>103</v>
      </c>
      <c r="E14" s="71" t="s">
        <v>313</v>
      </c>
      <c r="F14" s="8">
        <v>1939</v>
      </c>
      <c r="G14" s="8"/>
      <c r="H14" s="71">
        <v>254</v>
      </c>
      <c r="I14" s="137">
        <f t="shared" si="0"/>
        <v>1.3900000000000001</v>
      </c>
      <c r="J14" s="137">
        <f t="shared" si="1"/>
        <v>353.06000000000006</v>
      </c>
      <c r="K14" s="8"/>
      <c r="L14" s="8">
        <v>3</v>
      </c>
      <c r="M14" s="8">
        <f>VLOOKUP(L14,Regolamento!A:B,2,1)</f>
        <v>41</v>
      </c>
      <c r="N14" s="137">
        <f t="shared" si="2"/>
        <v>1.65</v>
      </c>
      <c r="O14" s="137">
        <f t="shared" si="3"/>
        <v>1.77</v>
      </c>
      <c r="P14" s="185">
        <f t="shared" si="4"/>
        <v>119.74049999999998</v>
      </c>
      <c r="Q14" s="8"/>
      <c r="R14" s="185">
        <f t="shared" si="5"/>
        <v>3.9076923076923076</v>
      </c>
      <c r="V14" s="51"/>
    </row>
    <row r="15" spans="1:22" x14ac:dyDescent="0.25">
      <c r="A15" s="71" t="s">
        <v>173</v>
      </c>
      <c r="B15" s="172" t="str">
        <f>VLOOKUP(A15,concorrenti!A:B,2,0)</f>
        <v>OROBICO</v>
      </c>
      <c r="C15" s="172">
        <f>VLOOKUP(A15,concorrenti!A:E,5,0)</f>
        <v>0</v>
      </c>
      <c r="D15" s="71" t="s">
        <v>166</v>
      </c>
      <c r="E15" s="71" t="s">
        <v>170</v>
      </c>
      <c r="F15" s="8">
        <v>1973</v>
      </c>
      <c r="G15" s="8"/>
      <c r="H15" s="71">
        <v>210</v>
      </c>
      <c r="I15" s="137">
        <f t="shared" si="0"/>
        <v>1.73</v>
      </c>
      <c r="J15" s="137">
        <f t="shared" si="1"/>
        <v>363.3</v>
      </c>
      <c r="K15" s="8"/>
      <c r="L15" s="8">
        <v>4</v>
      </c>
      <c r="M15" s="8">
        <f>VLOOKUP(L15,Regolamento!A:B,2,1)</f>
        <v>38</v>
      </c>
      <c r="N15" s="137">
        <f t="shared" si="2"/>
        <v>1.65</v>
      </c>
      <c r="O15" s="137">
        <f t="shared" si="3"/>
        <v>1.77</v>
      </c>
      <c r="P15" s="185">
        <f t="shared" si="4"/>
        <v>110.979</v>
      </c>
      <c r="Q15" s="8"/>
      <c r="R15" s="185">
        <f t="shared" si="5"/>
        <v>3.2307692307692308</v>
      </c>
      <c r="T15" s="87"/>
      <c r="V15" s="51"/>
    </row>
    <row r="16" spans="1:22" x14ac:dyDescent="0.25">
      <c r="A16" s="71" t="s">
        <v>285</v>
      </c>
      <c r="B16" s="172" t="str">
        <f>VLOOKUP(A16,concorrenti!A:B,2,0)</f>
        <v>CASTELLOTTI</v>
      </c>
      <c r="C16" s="172">
        <f>VLOOKUP(A16,concorrenti!A:E,5,0)</f>
        <v>0</v>
      </c>
      <c r="D16" s="71" t="s">
        <v>103</v>
      </c>
      <c r="E16" s="71" t="s">
        <v>648</v>
      </c>
      <c r="F16" s="8">
        <v>1946</v>
      </c>
      <c r="G16" s="8"/>
      <c r="H16" s="71">
        <v>253</v>
      </c>
      <c r="I16" s="137">
        <f t="shared" si="0"/>
        <v>1.46</v>
      </c>
      <c r="J16" s="137">
        <f t="shared" si="1"/>
        <v>369.38</v>
      </c>
      <c r="K16" s="8"/>
      <c r="L16" s="8">
        <v>5</v>
      </c>
      <c r="M16" s="8">
        <f>VLOOKUP(L16,Regolamento!A:B,2,1)</f>
        <v>36</v>
      </c>
      <c r="N16" s="137">
        <f t="shared" si="2"/>
        <v>1.65</v>
      </c>
      <c r="O16" s="137">
        <f t="shared" si="3"/>
        <v>1.77</v>
      </c>
      <c r="P16" s="185">
        <f t="shared" si="4"/>
        <v>105.13800000000001</v>
      </c>
      <c r="Q16" s="8"/>
      <c r="R16" s="185">
        <f t="shared" si="5"/>
        <v>3.8923076923076922</v>
      </c>
      <c r="T16" s="8"/>
      <c r="V16" s="51"/>
    </row>
    <row r="17" spans="1:22" s="167" customFormat="1" x14ac:dyDescent="0.25">
      <c r="A17" s="71" t="s">
        <v>182</v>
      </c>
      <c r="B17" s="172" t="str">
        <f>VLOOKUP(A17,concorrenti!A:B,2,0)</f>
        <v>OROBICO</v>
      </c>
      <c r="C17" s="172" t="str">
        <f>VLOOKUP(A17,concorrenti!A:E,5,0)</f>
        <v>X</v>
      </c>
      <c r="D17" s="71" t="s">
        <v>102</v>
      </c>
      <c r="E17" s="71" t="s">
        <v>652</v>
      </c>
      <c r="F17" s="8">
        <v>1956</v>
      </c>
      <c r="G17" s="9"/>
      <c r="H17" s="71">
        <v>258</v>
      </c>
      <c r="I17" s="137">
        <f t="shared" si="0"/>
        <v>1.46</v>
      </c>
      <c r="J17" s="137">
        <f t="shared" si="1"/>
        <v>376.68</v>
      </c>
      <c r="K17" s="9"/>
      <c r="L17" s="8">
        <v>6</v>
      </c>
      <c r="M17" s="8">
        <f>VLOOKUP(L17,Regolamento!A:B,2,1)</f>
        <v>35</v>
      </c>
      <c r="N17" s="137">
        <f t="shared" si="2"/>
        <v>1.65</v>
      </c>
      <c r="O17" s="137">
        <f t="shared" si="3"/>
        <v>1.77</v>
      </c>
      <c r="P17" s="181">
        <f t="shared" si="4"/>
        <v>102.2175</v>
      </c>
      <c r="Q17" s="8"/>
      <c r="R17" s="185">
        <f t="shared" si="5"/>
        <v>3.9692307692307693</v>
      </c>
      <c r="U17" s="168"/>
      <c r="V17" s="179"/>
    </row>
    <row r="18" spans="1:22" x14ac:dyDescent="0.25">
      <c r="A18" s="71" t="s">
        <v>537</v>
      </c>
      <c r="B18" s="172" t="str">
        <f>VLOOKUP(A18,concorrenti!A:B,2,0)</f>
        <v>RI PORSCHE 356 (BS)</v>
      </c>
      <c r="C18" s="172">
        <f>VLOOKUP(A18,concorrenti!A:E,5,0)</f>
        <v>0</v>
      </c>
      <c r="D18" s="71" t="s">
        <v>102</v>
      </c>
      <c r="E18" s="71" t="s">
        <v>647</v>
      </c>
      <c r="F18" s="8">
        <v>1938</v>
      </c>
      <c r="G18" s="8"/>
      <c r="H18" s="71">
        <v>300</v>
      </c>
      <c r="I18" s="137">
        <f t="shared" si="0"/>
        <v>1.38</v>
      </c>
      <c r="J18" s="137">
        <f t="shared" si="1"/>
        <v>413.99999999999994</v>
      </c>
      <c r="K18" s="8"/>
      <c r="L18" s="8">
        <v>7</v>
      </c>
      <c r="M18" s="8">
        <f>VLOOKUP(L18,Regolamento!A:B,2,1)</f>
        <v>34</v>
      </c>
      <c r="N18" s="137">
        <f t="shared" si="2"/>
        <v>1.65</v>
      </c>
      <c r="O18" s="137">
        <f t="shared" si="3"/>
        <v>1.77</v>
      </c>
      <c r="P18" s="185">
        <f t="shared" si="4"/>
        <v>99.296999999999997</v>
      </c>
      <c r="Q18" s="8"/>
      <c r="R18" s="185">
        <f t="shared" si="5"/>
        <v>4.615384615384615</v>
      </c>
      <c r="V18" s="51"/>
    </row>
    <row r="19" spans="1:22" x14ac:dyDescent="0.25">
      <c r="A19" s="71" t="s">
        <v>439</v>
      </c>
      <c r="B19" s="172" t="str">
        <f>VLOOKUP(A19,concorrenti!A:B,2,0)</f>
        <v>PROGETTO MITE</v>
      </c>
      <c r="C19" s="172">
        <f>VLOOKUP(A19,concorrenti!A:E,5,0)</f>
        <v>0</v>
      </c>
      <c r="D19" s="71" t="s">
        <v>169</v>
      </c>
      <c r="E19" s="71" t="s">
        <v>358</v>
      </c>
      <c r="F19" s="8">
        <v>1973</v>
      </c>
      <c r="G19" s="8"/>
      <c r="H19" s="71">
        <v>246</v>
      </c>
      <c r="I19" s="137">
        <f t="shared" si="0"/>
        <v>1.73</v>
      </c>
      <c r="J19" s="137">
        <f t="shared" si="1"/>
        <v>425.58</v>
      </c>
      <c r="K19" s="8"/>
      <c r="L19" s="8">
        <v>8</v>
      </c>
      <c r="M19" s="8">
        <f>VLOOKUP(L19,Regolamento!A:B,2,1)</f>
        <v>33</v>
      </c>
      <c r="N19" s="137">
        <f t="shared" si="2"/>
        <v>1.65</v>
      </c>
      <c r="O19" s="137">
        <f t="shared" si="3"/>
        <v>1.77</v>
      </c>
      <c r="P19" s="185">
        <f t="shared" si="4"/>
        <v>96.376499999999993</v>
      </c>
      <c r="Q19" s="8"/>
      <c r="R19" s="185">
        <f t="shared" si="5"/>
        <v>3.7846153846153845</v>
      </c>
      <c r="V19" s="51"/>
    </row>
    <row r="20" spans="1:22" x14ac:dyDescent="0.25">
      <c r="A20" s="71" t="s">
        <v>282</v>
      </c>
      <c r="B20" s="172" t="str">
        <f>VLOOKUP(A20,concorrenti!A:B,2,0)</f>
        <v>CASTELLOTTI</v>
      </c>
      <c r="C20" s="172">
        <f>VLOOKUP(A20,concorrenti!A:E,5,0)</f>
        <v>0</v>
      </c>
      <c r="D20" s="71" t="s">
        <v>352</v>
      </c>
      <c r="E20" s="71" t="s">
        <v>607</v>
      </c>
      <c r="F20" s="8">
        <v>1963</v>
      </c>
      <c r="G20" s="8"/>
      <c r="H20" s="71">
        <v>265</v>
      </c>
      <c r="I20" s="137">
        <f t="shared" si="0"/>
        <v>1.63</v>
      </c>
      <c r="J20" s="137">
        <f t="shared" si="1"/>
        <v>431.95</v>
      </c>
      <c r="K20" s="8"/>
      <c r="L20" s="8">
        <v>9</v>
      </c>
      <c r="M20" s="8">
        <f>VLOOKUP(L20,Regolamento!A:B,2,1)</f>
        <v>32</v>
      </c>
      <c r="N20" s="137">
        <f t="shared" si="2"/>
        <v>1.65</v>
      </c>
      <c r="O20" s="137">
        <f t="shared" si="3"/>
        <v>1.77</v>
      </c>
      <c r="P20" s="185">
        <f t="shared" si="4"/>
        <v>93.455999999999989</v>
      </c>
      <c r="Q20" s="8"/>
      <c r="R20" s="185">
        <f t="shared" si="5"/>
        <v>4.0769230769230766</v>
      </c>
      <c r="T20" s="8"/>
      <c r="V20" s="51"/>
    </row>
    <row r="21" spans="1:22" x14ac:dyDescent="0.25">
      <c r="A21" s="71" t="s">
        <v>151</v>
      </c>
      <c r="B21" s="172" t="str">
        <f>VLOOKUP(A21,concorrenti!A:B,2,0)</f>
        <v>OROBICO</v>
      </c>
      <c r="C21" s="172">
        <f>VLOOKUP(A21,concorrenti!A:E,5,0)</f>
        <v>0</v>
      </c>
      <c r="D21" s="71" t="s">
        <v>655</v>
      </c>
      <c r="E21" s="71" t="s">
        <v>656</v>
      </c>
      <c r="F21" s="8">
        <v>1966</v>
      </c>
      <c r="G21" s="8"/>
      <c r="H21" s="71">
        <v>275</v>
      </c>
      <c r="I21" s="137">
        <f t="shared" si="0"/>
        <v>1.6600000000000001</v>
      </c>
      <c r="J21" s="137">
        <f t="shared" si="1"/>
        <v>456.50000000000006</v>
      </c>
      <c r="K21" s="8"/>
      <c r="L21" s="8">
        <v>10</v>
      </c>
      <c r="M21" s="8">
        <f>VLOOKUP(L21,Regolamento!A:B,2,1)</f>
        <v>31</v>
      </c>
      <c r="N21" s="137">
        <f t="shared" si="2"/>
        <v>1.65</v>
      </c>
      <c r="O21" s="137">
        <f t="shared" si="3"/>
        <v>1.77</v>
      </c>
      <c r="P21" s="185">
        <f t="shared" si="4"/>
        <v>90.535499999999999</v>
      </c>
      <c r="Q21" s="8"/>
      <c r="R21" s="185">
        <f t="shared" si="5"/>
        <v>4.2307692307692308</v>
      </c>
      <c r="T21" s="8"/>
      <c r="V21" s="51"/>
    </row>
    <row r="22" spans="1:22" x14ac:dyDescent="0.25">
      <c r="A22" s="71" t="s">
        <v>26</v>
      </c>
      <c r="B22" s="172" t="str">
        <f>VLOOKUP(A22,concorrenti!A:B,2,0)</f>
        <v>CASTELLOTTI</v>
      </c>
      <c r="C22" s="172">
        <f>VLOOKUP(A22,concorrenti!A:E,5,0)</f>
        <v>0</v>
      </c>
      <c r="D22" s="71" t="s">
        <v>166</v>
      </c>
      <c r="E22" s="71" t="s">
        <v>508</v>
      </c>
      <c r="F22" s="8">
        <v>1973</v>
      </c>
      <c r="G22" s="8"/>
      <c r="H22" s="71">
        <v>266</v>
      </c>
      <c r="I22" s="137">
        <f t="shared" si="0"/>
        <v>1.73</v>
      </c>
      <c r="J22" s="137">
        <f t="shared" si="1"/>
        <v>460.18</v>
      </c>
      <c r="K22" s="8"/>
      <c r="L22" s="8">
        <v>11</v>
      </c>
      <c r="M22" s="8">
        <f>VLOOKUP(L22,Regolamento!A:B,2,1)</f>
        <v>30</v>
      </c>
      <c r="N22" s="137">
        <f t="shared" si="2"/>
        <v>1.65</v>
      </c>
      <c r="O22" s="137">
        <f t="shared" si="3"/>
        <v>1.77</v>
      </c>
      <c r="P22" s="185">
        <f t="shared" si="4"/>
        <v>87.614999999999995</v>
      </c>
      <c r="Q22" s="8"/>
      <c r="R22" s="185">
        <f t="shared" si="5"/>
        <v>4.092307692307692</v>
      </c>
      <c r="V22" s="51"/>
    </row>
    <row r="23" spans="1:22" x14ac:dyDescent="0.25">
      <c r="A23" s="71" t="s">
        <v>362</v>
      </c>
      <c r="B23" s="172" t="str">
        <f>VLOOKUP(A23,concorrenti!A:B,2,0)</f>
        <v>MWVCC</v>
      </c>
      <c r="C23" s="172">
        <f>VLOOKUP(A23,concorrenti!A:E,5,0)</f>
        <v>0</v>
      </c>
      <c r="D23" s="71" t="s">
        <v>165</v>
      </c>
      <c r="E23" s="71" t="s">
        <v>667</v>
      </c>
      <c r="F23" s="8">
        <v>1973</v>
      </c>
      <c r="G23" s="8"/>
      <c r="H23" s="71">
        <v>285</v>
      </c>
      <c r="I23" s="137">
        <f t="shared" si="0"/>
        <v>1.73</v>
      </c>
      <c r="J23" s="137">
        <f t="shared" si="1"/>
        <v>493.05</v>
      </c>
      <c r="K23" s="8"/>
      <c r="L23" s="8">
        <v>12</v>
      </c>
      <c r="M23" s="8">
        <f>VLOOKUP(L23,Regolamento!A:B,2,1)</f>
        <v>29</v>
      </c>
      <c r="N23" s="137">
        <f t="shared" si="2"/>
        <v>1.65</v>
      </c>
      <c r="O23" s="137">
        <f t="shared" si="3"/>
        <v>1.77</v>
      </c>
      <c r="P23" s="185">
        <f t="shared" si="4"/>
        <v>84.694499999999991</v>
      </c>
      <c r="Q23" s="8"/>
      <c r="R23" s="185">
        <f t="shared" si="5"/>
        <v>4.384615384615385</v>
      </c>
      <c r="T23" s="71"/>
      <c r="V23" s="51"/>
    </row>
    <row r="24" spans="1:22" x14ac:dyDescent="0.25">
      <c r="A24" s="71" t="s">
        <v>20</v>
      </c>
      <c r="B24" s="172" t="str">
        <f>VLOOKUP(A24,concorrenti!A:B,2,0)</f>
        <v>CAVEM</v>
      </c>
      <c r="C24" s="172">
        <f>VLOOKUP(A24,concorrenti!A:E,5,0)</f>
        <v>0</v>
      </c>
      <c r="D24" s="71" t="s">
        <v>102</v>
      </c>
      <c r="E24" s="71" t="s">
        <v>664</v>
      </c>
      <c r="F24" s="8">
        <v>1972</v>
      </c>
      <c r="G24" s="8"/>
      <c r="H24" s="71">
        <v>290</v>
      </c>
      <c r="I24" s="137">
        <f t="shared" si="0"/>
        <v>1.72</v>
      </c>
      <c r="J24" s="137">
        <f t="shared" si="1"/>
        <v>498.8</v>
      </c>
      <c r="K24" s="8"/>
      <c r="L24" s="8">
        <v>13</v>
      </c>
      <c r="M24" s="8">
        <f>VLOOKUP(L24,Regolamento!A:B,2,1)</f>
        <v>28</v>
      </c>
      <c r="N24" s="137">
        <f t="shared" si="2"/>
        <v>1.65</v>
      </c>
      <c r="O24" s="137">
        <f t="shared" si="3"/>
        <v>1.77</v>
      </c>
      <c r="P24" s="185">
        <f t="shared" si="4"/>
        <v>81.773999999999987</v>
      </c>
      <c r="Q24" s="8"/>
      <c r="R24" s="185">
        <f t="shared" si="5"/>
        <v>4.4615384615384617</v>
      </c>
      <c r="T24" s="8"/>
      <c r="V24" s="51"/>
    </row>
    <row r="25" spans="1:22" x14ac:dyDescent="0.25">
      <c r="A25" s="71" t="s">
        <v>307</v>
      </c>
      <c r="B25" s="172" t="str">
        <f>VLOOKUP(A25,concorrenti!A:B,2,0)</f>
        <v xml:space="preserve"> CAVEC</v>
      </c>
      <c r="C25" s="172">
        <f>VLOOKUP(A25,concorrenti!A:E,5,0)</f>
        <v>0</v>
      </c>
      <c r="D25" s="71" t="s">
        <v>166</v>
      </c>
      <c r="E25" s="71" t="s">
        <v>671</v>
      </c>
      <c r="F25" s="8">
        <v>1980</v>
      </c>
      <c r="G25" s="8"/>
      <c r="H25" s="71">
        <v>324</v>
      </c>
      <c r="I25" s="137">
        <f t="shared" si="0"/>
        <v>1.8</v>
      </c>
      <c r="J25" s="137">
        <f t="shared" si="1"/>
        <v>583.20000000000005</v>
      </c>
      <c r="K25" s="8"/>
      <c r="L25" s="8">
        <v>14</v>
      </c>
      <c r="M25" s="8">
        <f>VLOOKUP(L25,Regolamento!A:B,2,1)</f>
        <v>27</v>
      </c>
      <c r="N25" s="137">
        <f t="shared" si="2"/>
        <v>1.65</v>
      </c>
      <c r="O25" s="137">
        <f t="shared" si="3"/>
        <v>1.77</v>
      </c>
      <c r="P25" s="185">
        <f t="shared" si="4"/>
        <v>78.853499999999997</v>
      </c>
      <c r="Q25" s="8"/>
      <c r="R25" s="185">
        <f t="shared" si="5"/>
        <v>4.9846153846153847</v>
      </c>
      <c r="T25" s="8"/>
      <c r="V25" s="51"/>
    </row>
    <row r="26" spans="1:22" x14ac:dyDescent="0.25">
      <c r="A26" s="71" t="s">
        <v>316</v>
      </c>
      <c r="B26" s="172" t="str">
        <f>VLOOKUP(A26,concorrenti!A:B,2,0)</f>
        <v xml:space="preserve"> CAVEC</v>
      </c>
      <c r="C26" s="172">
        <f>VLOOKUP(A26,concorrenti!A:E,5,0)</f>
        <v>0</v>
      </c>
      <c r="D26" s="71" t="s">
        <v>102</v>
      </c>
      <c r="E26" s="71" t="s">
        <v>608</v>
      </c>
      <c r="F26" s="8">
        <v>1971</v>
      </c>
      <c r="G26" s="8"/>
      <c r="H26" s="71">
        <v>353</v>
      </c>
      <c r="I26" s="137">
        <f t="shared" si="0"/>
        <v>1.71</v>
      </c>
      <c r="J26" s="137">
        <f t="shared" si="1"/>
        <v>603.63</v>
      </c>
      <c r="K26" s="8"/>
      <c r="L26" s="8">
        <v>15</v>
      </c>
      <c r="M26" s="8">
        <f>VLOOKUP(L26,Regolamento!A:B,2,1)</f>
        <v>26</v>
      </c>
      <c r="N26" s="137">
        <f t="shared" si="2"/>
        <v>1.65</v>
      </c>
      <c r="O26" s="137">
        <f t="shared" si="3"/>
        <v>1.77</v>
      </c>
      <c r="P26" s="185">
        <f t="shared" si="4"/>
        <v>75.932999999999993</v>
      </c>
      <c r="Q26" s="8"/>
      <c r="R26" s="185">
        <f t="shared" si="5"/>
        <v>5.430769230769231</v>
      </c>
      <c r="T26" s="8"/>
      <c r="V26" s="51"/>
    </row>
    <row r="27" spans="1:22" x14ac:dyDescent="0.25">
      <c r="A27" s="71" t="s">
        <v>387</v>
      </c>
      <c r="B27" s="172" t="str">
        <f>VLOOKUP(A27,concorrenti!A:B,2,0)</f>
        <v>CAVEM</v>
      </c>
      <c r="C27" s="172">
        <f>VLOOKUP(A27,concorrenti!A:E,5,0)</f>
        <v>0</v>
      </c>
      <c r="D27" s="71" t="s">
        <v>163</v>
      </c>
      <c r="E27" s="71" t="s">
        <v>530</v>
      </c>
      <c r="F27" s="8">
        <v>1962</v>
      </c>
      <c r="G27" s="8"/>
      <c r="H27" s="71">
        <v>378</v>
      </c>
      <c r="I27" s="137">
        <f t="shared" si="0"/>
        <v>1.62</v>
      </c>
      <c r="J27" s="137">
        <f t="shared" si="1"/>
        <v>612.36</v>
      </c>
      <c r="K27" s="8"/>
      <c r="L27" s="8">
        <v>16</v>
      </c>
      <c r="M27" s="8">
        <f>VLOOKUP(L27,Regolamento!A:B,2,1)</f>
        <v>25</v>
      </c>
      <c r="N27" s="137">
        <f t="shared" si="2"/>
        <v>1.65</v>
      </c>
      <c r="O27" s="137">
        <f t="shared" si="3"/>
        <v>1.77</v>
      </c>
      <c r="P27" s="185">
        <f t="shared" si="4"/>
        <v>73.012500000000003</v>
      </c>
      <c r="Q27" s="8"/>
      <c r="R27" s="185">
        <f t="shared" si="5"/>
        <v>5.8153846153846152</v>
      </c>
      <c r="T27" s="71"/>
      <c r="V27" s="51"/>
    </row>
    <row r="28" spans="1:22" x14ac:dyDescent="0.25">
      <c r="A28" s="71" t="s">
        <v>442</v>
      </c>
      <c r="B28" s="172" t="str">
        <f>VLOOKUP(A28,concorrenti!A:B,2,0)</f>
        <v>CASTELLOTTI</v>
      </c>
      <c r="C28" s="172">
        <f>VLOOKUP(A28,concorrenti!A:E,5,0)</f>
        <v>0</v>
      </c>
      <c r="D28" s="71" t="s">
        <v>166</v>
      </c>
      <c r="E28" s="71" t="s">
        <v>671</v>
      </c>
      <c r="F28" s="8">
        <v>1981</v>
      </c>
      <c r="G28" s="8"/>
      <c r="H28" s="71">
        <v>343</v>
      </c>
      <c r="I28" s="137">
        <f t="shared" si="0"/>
        <v>1.81</v>
      </c>
      <c r="J28" s="137">
        <f t="shared" si="1"/>
        <v>620.83000000000004</v>
      </c>
      <c r="K28" s="8"/>
      <c r="L28" s="8">
        <v>17</v>
      </c>
      <c r="M28" s="8">
        <f>VLOOKUP(L28,Regolamento!A:B,2,1)</f>
        <v>24</v>
      </c>
      <c r="N28" s="137">
        <f t="shared" si="2"/>
        <v>1.65</v>
      </c>
      <c r="O28" s="137">
        <f t="shared" si="3"/>
        <v>1.77</v>
      </c>
      <c r="P28" s="185">
        <f t="shared" si="4"/>
        <v>70.091999999999985</v>
      </c>
      <c r="Q28" s="8"/>
      <c r="R28" s="185">
        <f t="shared" si="5"/>
        <v>5.2769230769230768</v>
      </c>
      <c r="V28" s="51"/>
    </row>
    <row r="29" spans="1:22" x14ac:dyDescent="0.25">
      <c r="A29" s="71" t="s">
        <v>73</v>
      </c>
      <c r="B29" s="172" t="str">
        <f>VLOOKUP(A29,concorrenti!A:B,2,0)</f>
        <v>CASTELLOTTI</v>
      </c>
      <c r="C29" s="172">
        <f>VLOOKUP(A29,concorrenti!A:E,5,0)</f>
        <v>0</v>
      </c>
      <c r="D29" s="71" t="s">
        <v>102</v>
      </c>
      <c r="E29" s="71" t="s">
        <v>500</v>
      </c>
      <c r="F29" s="8">
        <v>1970</v>
      </c>
      <c r="G29" s="8"/>
      <c r="H29" s="71">
        <v>367</v>
      </c>
      <c r="I29" s="137">
        <f t="shared" si="0"/>
        <v>1.7</v>
      </c>
      <c r="J29" s="137">
        <f t="shared" si="1"/>
        <v>623.9</v>
      </c>
      <c r="K29" s="8"/>
      <c r="L29" s="8">
        <v>18</v>
      </c>
      <c r="M29" s="8">
        <f>VLOOKUP(L29,Regolamento!A:B,2,1)</f>
        <v>23</v>
      </c>
      <c r="N29" s="137">
        <f t="shared" si="2"/>
        <v>1.65</v>
      </c>
      <c r="O29" s="137">
        <f t="shared" si="3"/>
        <v>1.77</v>
      </c>
      <c r="P29" s="185">
        <f t="shared" si="4"/>
        <v>67.171499999999995</v>
      </c>
      <c r="Q29" s="8"/>
      <c r="R29" s="185">
        <f t="shared" si="5"/>
        <v>5.6461538461538465</v>
      </c>
      <c r="T29" s="8"/>
      <c r="V29" s="51"/>
    </row>
    <row r="30" spans="1:22" x14ac:dyDescent="0.25">
      <c r="A30" s="71" t="s">
        <v>152</v>
      </c>
      <c r="B30" s="172" t="str">
        <f>VLOOKUP(A30,concorrenti!A:B,2,0)</f>
        <v>OROBICO</v>
      </c>
      <c r="C30" s="172">
        <f>VLOOKUP(A30,concorrenti!A:E,5,0)</f>
        <v>0</v>
      </c>
      <c r="D30" s="71" t="s">
        <v>102</v>
      </c>
      <c r="E30" s="71" t="s">
        <v>613</v>
      </c>
      <c r="F30" s="8">
        <v>1954</v>
      </c>
      <c r="G30" s="8"/>
      <c r="H30" s="71">
        <v>415</v>
      </c>
      <c r="I30" s="137">
        <f t="shared" si="0"/>
        <v>1.54</v>
      </c>
      <c r="J30" s="137">
        <f t="shared" si="1"/>
        <v>639.1</v>
      </c>
      <c r="K30" s="8"/>
      <c r="L30" s="8">
        <v>19</v>
      </c>
      <c r="M30" s="8">
        <f>VLOOKUP(L30,Regolamento!A:B,2,1)</f>
        <v>22</v>
      </c>
      <c r="N30" s="137">
        <f t="shared" si="2"/>
        <v>1.65</v>
      </c>
      <c r="O30" s="137">
        <f t="shared" si="3"/>
        <v>1.77</v>
      </c>
      <c r="P30" s="185">
        <f t="shared" si="4"/>
        <v>64.250999999999991</v>
      </c>
      <c r="Q30" s="8"/>
      <c r="R30" s="185">
        <f t="shared" si="5"/>
        <v>6.384615384615385</v>
      </c>
      <c r="T30" s="8"/>
      <c r="V30" s="51"/>
    </row>
    <row r="31" spans="1:22" x14ac:dyDescent="0.25">
      <c r="A31" s="71" t="s">
        <v>17</v>
      </c>
      <c r="B31" s="172" t="str">
        <f>VLOOKUP(A31,concorrenti!A:B,2,0)</f>
        <v>VAMS</v>
      </c>
      <c r="C31" s="172">
        <f>VLOOKUP(A31,concorrenti!A:E,5,0)</f>
        <v>0</v>
      </c>
      <c r="D31" s="71" t="s">
        <v>165</v>
      </c>
      <c r="E31" s="71" t="s">
        <v>568</v>
      </c>
      <c r="F31" s="8">
        <v>1972</v>
      </c>
      <c r="G31" s="8"/>
      <c r="H31" s="71">
        <v>373</v>
      </c>
      <c r="I31" s="137">
        <f t="shared" si="0"/>
        <v>1.72</v>
      </c>
      <c r="J31" s="137">
        <f t="shared" si="1"/>
        <v>641.55999999999995</v>
      </c>
      <c r="K31" s="8"/>
      <c r="L31" s="8">
        <v>20</v>
      </c>
      <c r="M31" s="8">
        <f>VLOOKUP(L31,Regolamento!A:B,2,1)</f>
        <v>21</v>
      </c>
      <c r="N31" s="137">
        <f t="shared" si="2"/>
        <v>1.65</v>
      </c>
      <c r="O31" s="137">
        <f t="shared" si="3"/>
        <v>1.77</v>
      </c>
      <c r="P31" s="185">
        <f t="shared" si="4"/>
        <v>61.330500000000001</v>
      </c>
      <c r="Q31" s="8"/>
      <c r="R31" s="185">
        <f t="shared" si="5"/>
        <v>5.7384615384615385</v>
      </c>
      <c r="T31" s="8"/>
      <c r="V31" s="51"/>
    </row>
    <row r="32" spans="1:22" x14ac:dyDescent="0.25">
      <c r="A32" s="71" t="s">
        <v>12</v>
      </c>
      <c r="B32" s="172" t="str">
        <f>VLOOKUP(A32,concorrenti!A:B,2,0)</f>
        <v>VAMS</v>
      </c>
      <c r="C32" s="172">
        <f>VLOOKUP(A32,concorrenti!A:E,5,0)</f>
        <v>0</v>
      </c>
      <c r="D32" s="71" t="s">
        <v>352</v>
      </c>
      <c r="E32" s="189" t="s">
        <v>491</v>
      </c>
      <c r="F32" s="8">
        <v>1962</v>
      </c>
      <c r="G32" s="8"/>
      <c r="H32" s="71">
        <v>410</v>
      </c>
      <c r="I32" s="137">
        <f t="shared" si="0"/>
        <v>1.62</v>
      </c>
      <c r="J32" s="137">
        <f t="shared" si="1"/>
        <v>664.2</v>
      </c>
      <c r="K32" s="8"/>
      <c r="L32" s="8">
        <v>21</v>
      </c>
      <c r="M32" s="8">
        <f>VLOOKUP(L32,Regolamento!A:B,2,1)</f>
        <v>20</v>
      </c>
      <c r="N32" s="137">
        <f t="shared" si="2"/>
        <v>1.65</v>
      </c>
      <c r="O32" s="137">
        <f t="shared" si="3"/>
        <v>1.77</v>
      </c>
      <c r="P32" s="185">
        <f t="shared" si="4"/>
        <v>58.410000000000004</v>
      </c>
      <c r="Q32" s="8"/>
      <c r="R32" s="185">
        <f t="shared" si="5"/>
        <v>6.3076923076923075</v>
      </c>
      <c r="T32" s="8"/>
      <c r="V32" s="51"/>
    </row>
    <row r="33" spans="1:22" x14ac:dyDescent="0.25">
      <c r="A33" s="71" t="s">
        <v>246</v>
      </c>
      <c r="B33" s="172" t="str">
        <f>VLOOKUP(A33,concorrenti!A:B,2,0)</f>
        <v>OROBICO</v>
      </c>
      <c r="C33" s="172">
        <f>VLOOKUP(A33,concorrenti!A:E,5,0)</f>
        <v>0</v>
      </c>
      <c r="D33" s="71" t="s">
        <v>488</v>
      </c>
      <c r="E33" s="71" t="s">
        <v>489</v>
      </c>
      <c r="F33" s="8">
        <v>1963</v>
      </c>
      <c r="G33" s="8"/>
      <c r="H33" s="71">
        <v>414</v>
      </c>
      <c r="I33" s="137">
        <f t="shared" si="0"/>
        <v>1.63</v>
      </c>
      <c r="J33" s="137">
        <f t="shared" si="1"/>
        <v>674.81999999999994</v>
      </c>
      <c r="K33" s="8"/>
      <c r="L33" s="8">
        <v>22</v>
      </c>
      <c r="M33" s="8">
        <f>VLOOKUP(L33,Regolamento!A:B,2,1)</f>
        <v>19</v>
      </c>
      <c r="N33" s="137">
        <f t="shared" si="2"/>
        <v>1.65</v>
      </c>
      <c r="O33" s="137">
        <f t="shared" si="3"/>
        <v>1.77</v>
      </c>
      <c r="P33" s="185">
        <f t="shared" si="4"/>
        <v>55.4895</v>
      </c>
      <c r="Q33" s="8"/>
      <c r="R33" s="185">
        <f t="shared" si="5"/>
        <v>6.3692307692307688</v>
      </c>
      <c r="T33" s="8"/>
      <c r="V33" s="51"/>
    </row>
    <row r="34" spans="1:22" s="167" customFormat="1" x14ac:dyDescent="0.25">
      <c r="A34" s="71" t="s">
        <v>397</v>
      </c>
      <c r="B34" s="172" t="str">
        <f>VLOOKUP(A34,concorrenti!A:B,2,0)</f>
        <v>OLD WHEELS</v>
      </c>
      <c r="C34" s="172">
        <f>VLOOKUP(A34,concorrenti!A:E,5,0)</f>
        <v>0</v>
      </c>
      <c r="D34" s="71" t="s">
        <v>102</v>
      </c>
      <c r="E34" s="71" t="s">
        <v>611</v>
      </c>
      <c r="F34" s="8">
        <v>1988</v>
      </c>
      <c r="G34" s="8"/>
      <c r="H34" s="71">
        <v>364</v>
      </c>
      <c r="I34" s="137">
        <f t="shared" si="0"/>
        <v>1.88</v>
      </c>
      <c r="J34" s="137">
        <f t="shared" si="1"/>
        <v>684.31999999999994</v>
      </c>
      <c r="K34" s="8"/>
      <c r="L34" s="8">
        <v>23</v>
      </c>
      <c r="M34" s="8">
        <f>VLOOKUP(L34,Regolamento!A:B,2,1)</f>
        <v>18</v>
      </c>
      <c r="N34" s="137">
        <f t="shared" si="2"/>
        <v>1.65</v>
      </c>
      <c r="O34" s="137">
        <f t="shared" si="3"/>
        <v>1.77</v>
      </c>
      <c r="P34" s="181">
        <f t="shared" si="4"/>
        <v>52.569000000000003</v>
      </c>
      <c r="Q34" s="8"/>
      <c r="R34" s="185">
        <f t="shared" si="5"/>
        <v>5.6</v>
      </c>
      <c r="T34" s="86"/>
      <c r="U34" s="168"/>
      <c r="V34" s="179"/>
    </row>
    <row r="35" spans="1:22" x14ac:dyDescent="0.25">
      <c r="A35" s="71" t="s">
        <v>175</v>
      </c>
      <c r="B35" s="172" t="str">
        <f>VLOOKUP(A35,concorrenti!A:B,2,0)</f>
        <v>OROBICO</v>
      </c>
      <c r="C35" s="172">
        <f>VLOOKUP(A35,concorrenti!A:E,5,0)</f>
        <v>0</v>
      </c>
      <c r="D35" s="71" t="s">
        <v>103</v>
      </c>
      <c r="E35" s="71" t="s">
        <v>313</v>
      </c>
      <c r="F35" s="8">
        <v>1939</v>
      </c>
      <c r="G35" s="8"/>
      <c r="H35" s="71">
        <v>493</v>
      </c>
      <c r="I35" s="137">
        <f t="shared" si="0"/>
        <v>1.3900000000000001</v>
      </c>
      <c r="J35" s="137">
        <f t="shared" si="1"/>
        <v>685.2700000000001</v>
      </c>
      <c r="K35" s="8"/>
      <c r="L35" s="8">
        <v>24</v>
      </c>
      <c r="M35" s="8">
        <f>VLOOKUP(L35,Regolamento!A:B,2,1)</f>
        <v>17</v>
      </c>
      <c r="N35" s="137">
        <f t="shared" si="2"/>
        <v>1.65</v>
      </c>
      <c r="O35" s="137">
        <f t="shared" si="3"/>
        <v>1.77</v>
      </c>
      <c r="P35" s="185">
        <f t="shared" si="4"/>
        <v>49.648499999999999</v>
      </c>
      <c r="Q35" s="8"/>
      <c r="R35" s="185">
        <f t="shared" si="5"/>
        <v>7.5846153846153843</v>
      </c>
      <c r="T35" s="8"/>
      <c r="V35" s="51"/>
    </row>
    <row r="36" spans="1:22" x14ac:dyDescent="0.25">
      <c r="A36" s="71" t="s">
        <v>77</v>
      </c>
      <c r="B36" s="172" t="str">
        <f>VLOOKUP(A36,concorrenti!A:B,2,0)</f>
        <v>CASTELLOTTI</v>
      </c>
      <c r="C36" s="172">
        <f>VLOOKUP(A36,concorrenti!A:E,5,0)</f>
        <v>0</v>
      </c>
      <c r="D36" s="71" t="s">
        <v>102</v>
      </c>
      <c r="E36" s="71" t="s">
        <v>522</v>
      </c>
      <c r="F36" s="8">
        <v>1993</v>
      </c>
      <c r="G36" s="8"/>
      <c r="H36" s="71">
        <v>412</v>
      </c>
      <c r="I36" s="137">
        <f t="shared" si="0"/>
        <v>1.9300000000000002</v>
      </c>
      <c r="J36" s="137">
        <f t="shared" si="1"/>
        <v>795.16000000000008</v>
      </c>
      <c r="K36" s="8"/>
      <c r="L36" s="8">
        <v>25</v>
      </c>
      <c r="M36" s="8">
        <f>VLOOKUP(L36,Regolamento!A:B,2,1)</f>
        <v>16</v>
      </c>
      <c r="N36" s="137">
        <f t="shared" si="2"/>
        <v>1.65</v>
      </c>
      <c r="O36" s="137">
        <f t="shared" si="3"/>
        <v>1.77</v>
      </c>
      <c r="P36" s="185">
        <f t="shared" si="4"/>
        <v>46.727999999999994</v>
      </c>
      <c r="Q36" s="8"/>
      <c r="R36" s="185">
        <f t="shared" si="5"/>
        <v>6.3384615384615381</v>
      </c>
      <c r="T36" s="8"/>
      <c r="V36" s="51"/>
    </row>
    <row r="37" spans="1:22" x14ac:dyDescent="0.25">
      <c r="A37" s="71" t="s">
        <v>174</v>
      </c>
      <c r="B37" s="172" t="str">
        <f>VLOOKUP(A37,concorrenti!A:B,2,0)</f>
        <v>OROBICO</v>
      </c>
      <c r="C37" s="172">
        <f>VLOOKUP(A37,concorrenti!A:E,5,0)</f>
        <v>0</v>
      </c>
      <c r="D37" s="71" t="s">
        <v>166</v>
      </c>
      <c r="E37" s="71" t="s">
        <v>170</v>
      </c>
      <c r="F37" s="8">
        <v>1980</v>
      </c>
      <c r="G37" s="8"/>
      <c r="H37" s="71">
        <v>449</v>
      </c>
      <c r="I37" s="137">
        <f t="shared" si="0"/>
        <v>1.8</v>
      </c>
      <c r="J37" s="137">
        <f t="shared" si="1"/>
        <v>808.2</v>
      </c>
      <c r="K37" s="8"/>
      <c r="L37" s="8">
        <v>26</v>
      </c>
      <c r="M37" s="8">
        <f>VLOOKUP(L37,Regolamento!A:B,2,1)</f>
        <v>15</v>
      </c>
      <c r="N37" s="137">
        <f t="shared" si="2"/>
        <v>1.65</v>
      </c>
      <c r="O37" s="137">
        <f t="shared" si="3"/>
        <v>1.77</v>
      </c>
      <c r="P37" s="185">
        <f t="shared" si="4"/>
        <v>43.807499999999997</v>
      </c>
      <c r="Q37" s="8"/>
      <c r="R37" s="185">
        <f t="shared" si="5"/>
        <v>6.907692307692308</v>
      </c>
      <c r="T37" s="8"/>
      <c r="V37" s="51"/>
    </row>
    <row r="38" spans="1:22" x14ac:dyDescent="0.25">
      <c r="A38" s="71" t="s">
        <v>305</v>
      </c>
      <c r="B38" s="172" t="str">
        <f>VLOOKUP(A38,concorrenti!A:B,2,0)</f>
        <v>RUOTE D'EPOCA PAVIA</v>
      </c>
      <c r="C38" s="172">
        <f>VLOOKUP(A38,concorrenti!A:E,5,0)</f>
        <v>0</v>
      </c>
      <c r="D38" s="71" t="s">
        <v>102</v>
      </c>
      <c r="E38" s="71" t="s">
        <v>663</v>
      </c>
      <c r="F38" s="8">
        <v>1971</v>
      </c>
      <c r="G38" s="8"/>
      <c r="H38" s="71">
        <v>473</v>
      </c>
      <c r="I38" s="137">
        <f t="shared" si="0"/>
        <v>1.71</v>
      </c>
      <c r="J38" s="137">
        <f t="shared" si="1"/>
        <v>808.82999999999993</v>
      </c>
      <c r="K38" s="8"/>
      <c r="L38" s="8">
        <v>27</v>
      </c>
      <c r="M38" s="8">
        <f>VLOOKUP(L38,Regolamento!A:B,2,1)</f>
        <v>14</v>
      </c>
      <c r="N38" s="137">
        <f t="shared" si="2"/>
        <v>1.65</v>
      </c>
      <c r="O38" s="137">
        <f t="shared" si="3"/>
        <v>1.77</v>
      </c>
      <c r="P38" s="185">
        <f t="shared" si="4"/>
        <v>40.886999999999993</v>
      </c>
      <c r="Q38" s="8"/>
      <c r="R38" s="185">
        <f t="shared" si="5"/>
        <v>7.2769230769230768</v>
      </c>
      <c r="T38" s="8"/>
      <c r="V38" s="51"/>
    </row>
    <row r="39" spans="1:22" x14ac:dyDescent="0.25">
      <c r="A39" s="71" t="s">
        <v>317</v>
      </c>
      <c r="B39" s="172" t="str">
        <f>VLOOKUP(A39,concorrenti!A:B,2,0)</f>
        <v>CMAE</v>
      </c>
      <c r="C39" s="172">
        <f>VLOOKUP(A39,concorrenti!A:E,5,0)</f>
        <v>0</v>
      </c>
      <c r="D39" s="71" t="s">
        <v>102</v>
      </c>
      <c r="E39" s="189" t="s">
        <v>662</v>
      </c>
      <c r="F39" s="8">
        <v>1970</v>
      </c>
      <c r="G39" s="8"/>
      <c r="H39" s="71">
        <v>485</v>
      </c>
      <c r="I39" s="137">
        <f t="shared" si="0"/>
        <v>1.7</v>
      </c>
      <c r="J39" s="137">
        <f t="shared" si="1"/>
        <v>824.5</v>
      </c>
      <c r="K39" s="8"/>
      <c r="L39" s="8">
        <v>28</v>
      </c>
      <c r="M39" s="8">
        <f>VLOOKUP(L39,Regolamento!A:B,2,1)</f>
        <v>13</v>
      </c>
      <c r="N39" s="137">
        <f t="shared" si="2"/>
        <v>1.65</v>
      </c>
      <c r="O39" s="137">
        <f t="shared" si="3"/>
        <v>1.77</v>
      </c>
      <c r="P39" s="185">
        <f t="shared" si="4"/>
        <v>37.966499999999996</v>
      </c>
      <c r="Q39" s="8"/>
      <c r="R39" s="185">
        <f t="shared" si="5"/>
        <v>7.4615384615384617</v>
      </c>
      <c r="T39" s="8"/>
      <c r="V39" s="51"/>
    </row>
    <row r="40" spans="1:22" s="72" customFormat="1" x14ac:dyDescent="0.25">
      <c r="A40" s="71" t="s">
        <v>16</v>
      </c>
      <c r="B40" s="172" t="str">
        <f>VLOOKUP(A40,concorrenti!A:B,2,0)</f>
        <v>OROBICO</v>
      </c>
      <c r="C40" s="172">
        <f>VLOOKUP(A40,concorrenti!A:E,5,0)</f>
        <v>0</v>
      </c>
      <c r="D40" s="71" t="s">
        <v>165</v>
      </c>
      <c r="E40" s="71" t="s">
        <v>568</v>
      </c>
      <c r="F40" s="8">
        <v>1971</v>
      </c>
      <c r="G40" s="8"/>
      <c r="H40" s="71">
        <v>517</v>
      </c>
      <c r="I40" s="137">
        <f t="shared" si="0"/>
        <v>1.71</v>
      </c>
      <c r="J40" s="137">
        <f t="shared" si="1"/>
        <v>884.06999999999994</v>
      </c>
      <c r="K40" s="8"/>
      <c r="L40" s="8">
        <v>29</v>
      </c>
      <c r="M40" s="8">
        <f>VLOOKUP(L40,Regolamento!A:B,2,1)</f>
        <v>12</v>
      </c>
      <c r="N40" s="137">
        <f t="shared" si="2"/>
        <v>1.65</v>
      </c>
      <c r="O40" s="137">
        <f t="shared" si="3"/>
        <v>1.77</v>
      </c>
      <c r="P40" s="186">
        <f t="shared" si="4"/>
        <v>35.045999999999992</v>
      </c>
      <c r="Q40" s="8"/>
      <c r="R40" s="185">
        <f t="shared" si="5"/>
        <v>7.953846153846154</v>
      </c>
      <c r="U40" s="170"/>
      <c r="V40" s="176"/>
    </row>
    <row r="41" spans="1:22" x14ac:dyDescent="0.25">
      <c r="A41" s="71" t="s">
        <v>302</v>
      </c>
      <c r="B41" s="172" t="str">
        <f>VLOOKUP(A41,concorrenti!A:B,2,0)</f>
        <v xml:space="preserve"> VCC CARDUCCI</v>
      </c>
      <c r="C41" s="172">
        <f>VLOOKUP(A41,concorrenti!A:E,5,0)</f>
        <v>0</v>
      </c>
      <c r="D41" s="71" t="s">
        <v>102</v>
      </c>
      <c r="E41" s="71" t="s">
        <v>514</v>
      </c>
      <c r="F41" s="8">
        <v>1983</v>
      </c>
      <c r="G41" s="8"/>
      <c r="H41" s="71">
        <v>501</v>
      </c>
      <c r="I41" s="137">
        <f t="shared" si="0"/>
        <v>1.83</v>
      </c>
      <c r="J41" s="137">
        <f t="shared" si="1"/>
        <v>916.83</v>
      </c>
      <c r="K41" s="8"/>
      <c r="L41" s="8">
        <v>30</v>
      </c>
      <c r="M41" s="8">
        <f>VLOOKUP(L41,Regolamento!A:B,2,1)</f>
        <v>11</v>
      </c>
      <c r="N41" s="137">
        <f t="shared" si="2"/>
        <v>1.65</v>
      </c>
      <c r="O41" s="137">
        <f t="shared" si="3"/>
        <v>1.77</v>
      </c>
      <c r="P41" s="185">
        <f t="shared" si="4"/>
        <v>32.125499999999995</v>
      </c>
      <c r="Q41" s="8"/>
      <c r="R41" s="185">
        <f t="shared" si="5"/>
        <v>7.7076923076923078</v>
      </c>
      <c r="T41" s="8"/>
      <c r="V41" s="51"/>
    </row>
    <row r="42" spans="1:22" x14ac:dyDescent="0.25">
      <c r="A42" s="71" t="s">
        <v>296</v>
      </c>
      <c r="B42" s="172" t="str">
        <f>VLOOKUP(A42,concorrenti!A:B,2,0)</f>
        <v>VALTELLINA</v>
      </c>
      <c r="C42" s="172">
        <f>VLOOKUP(A42,concorrenti!A:E,5,0)</f>
        <v>0</v>
      </c>
      <c r="D42" s="71" t="s">
        <v>658</v>
      </c>
      <c r="E42" s="71" t="s">
        <v>354</v>
      </c>
      <c r="F42" s="8">
        <v>1969</v>
      </c>
      <c r="G42" s="8"/>
      <c r="H42" s="71">
        <v>651</v>
      </c>
      <c r="I42" s="137">
        <f t="shared" si="0"/>
        <v>1.69</v>
      </c>
      <c r="J42" s="137">
        <f t="shared" si="1"/>
        <v>1100.19</v>
      </c>
      <c r="K42" s="8"/>
      <c r="L42" s="8">
        <v>31</v>
      </c>
      <c r="M42" s="8">
        <f>VLOOKUP(L42,Regolamento!A:B,2,1)</f>
        <v>10</v>
      </c>
      <c r="N42" s="137">
        <f t="shared" si="2"/>
        <v>1.65</v>
      </c>
      <c r="O42" s="137">
        <f t="shared" si="3"/>
        <v>1.77</v>
      </c>
      <c r="P42" s="185">
        <f t="shared" si="4"/>
        <v>29.205000000000002</v>
      </c>
      <c r="Q42" s="8"/>
      <c r="R42" s="185">
        <f>+H42/E$5</f>
        <v>10.015384615384615</v>
      </c>
      <c r="T42" s="8"/>
      <c r="V42" s="51"/>
    </row>
    <row r="43" spans="1:22" x14ac:dyDescent="0.25">
      <c r="A43" s="71" t="s">
        <v>596</v>
      </c>
      <c r="B43" s="172" t="str">
        <f>VLOOKUP(A43,concorrenti!A:B,2,0)</f>
        <v>CASTELLOTTI</v>
      </c>
      <c r="C43" s="172">
        <f>VLOOKUP(A43,concorrenti!A:E,5,0)</f>
        <v>0</v>
      </c>
      <c r="D43" s="71" t="s">
        <v>166</v>
      </c>
      <c r="E43" s="71" t="s">
        <v>619</v>
      </c>
      <c r="F43" s="8">
        <v>1983</v>
      </c>
      <c r="G43" s="8"/>
      <c r="H43" s="71">
        <v>640</v>
      </c>
      <c r="I43" s="137">
        <f t="shared" si="0"/>
        <v>1.83</v>
      </c>
      <c r="J43" s="137">
        <f t="shared" si="1"/>
        <v>1171.2</v>
      </c>
      <c r="K43" s="8"/>
      <c r="L43" s="8">
        <v>32</v>
      </c>
      <c r="M43" s="8">
        <f>VLOOKUP(L43,Regolamento!A:B,2,1)</f>
        <v>9</v>
      </c>
      <c r="N43" s="137">
        <f t="shared" si="2"/>
        <v>1.65</v>
      </c>
      <c r="O43" s="137">
        <f t="shared" si="3"/>
        <v>1.77</v>
      </c>
      <c r="P43" s="185">
        <f t="shared" si="4"/>
        <v>26.284500000000001</v>
      </c>
      <c r="Q43" s="8"/>
      <c r="R43" s="185">
        <f>+H43/E$5</f>
        <v>9.8461538461538467</v>
      </c>
      <c r="V43" s="51"/>
    </row>
    <row r="44" spans="1:22" x14ac:dyDescent="0.25">
      <c r="A44" s="71" t="s">
        <v>185</v>
      </c>
      <c r="B44" s="172" t="str">
        <f>VLOOKUP(A44,concorrenti!A:B,2,0)</f>
        <v>OROBICO</v>
      </c>
      <c r="C44" s="172">
        <f>VLOOKUP(A44,concorrenti!A:E,5,0)</f>
        <v>0</v>
      </c>
      <c r="D44" s="71" t="s">
        <v>264</v>
      </c>
      <c r="E44" s="71" t="s">
        <v>358</v>
      </c>
      <c r="F44" s="8">
        <v>1992</v>
      </c>
      <c r="G44" s="8"/>
      <c r="H44" s="71">
        <v>626</v>
      </c>
      <c r="I44" s="137">
        <f t="shared" ref="I44:I73" si="6">IF(C44&lt;&gt;0,((1+RIGHT(F44,2)/100)-0.1),(1+RIGHT(F44,2)/100))</f>
        <v>1.92</v>
      </c>
      <c r="J44" s="137">
        <f t="shared" ref="J44:J73" si="7">+I44*H44</f>
        <v>1201.9199999999998</v>
      </c>
      <c r="K44" s="8"/>
      <c r="L44" s="8">
        <v>33</v>
      </c>
      <c r="M44" s="8">
        <f>VLOOKUP(L44,Regolamento!A:B,2,1)</f>
        <v>8</v>
      </c>
      <c r="N44" s="137">
        <f t="shared" ref="N44:N73" si="8">1+E$5/100</f>
        <v>1.65</v>
      </c>
      <c r="O44" s="137">
        <f t="shared" ref="O44:O73" si="9">1+E$6/100</f>
        <v>1.77</v>
      </c>
      <c r="P44" s="185">
        <f t="shared" ref="P44:P73" si="10">IF(H44&lt;&gt;0,+M44*N44*O44,0)</f>
        <v>23.363999999999997</v>
      </c>
      <c r="Q44" s="8"/>
      <c r="R44" s="185">
        <f t="shared" si="5"/>
        <v>9.6307692307692303</v>
      </c>
      <c r="T44" s="8"/>
      <c r="V44" s="51"/>
    </row>
    <row r="45" spans="1:22" x14ac:dyDescent="0.25">
      <c r="A45" s="71" t="s">
        <v>272</v>
      </c>
      <c r="B45" s="172" t="str">
        <f>VLOOKUP(A45,concorrenti!A:B,2,0)</f>
        <v>OROBICO</v>
      </c>
      <c r="C45" s="172">
        <f>VLOOKUP(A45,concorrenti!A:E,5,0)</f>
        <v>0</v>
      </c>
      <c r="D45" s="71" t="s">
        <v>352</v>
      </c>
      <c r="E45" s="189" t="s">
        <v>666</v>
      </c>
      <c r="F45" s="8">
        <v>1973</v>
      </c>
      <c r="G45" s="8"/>
      <c r="H45" s="71">
        <v>802</v>
      </c>
      <c r="I45" s="137">
        <f t="shared" si="6"/>
        <v>1.73</v>
      </c>
      <c r="J45" s="137">
        <f t="shared" si="7"/>
        <v>1387.46</v>
      </c>
      <c r="K45" s="8"/>
      <c r="L45" s="8">
        <v>34</v>
      </c>
      <c r="M45" s="8">
        <f>VLOOKUP(L45,Regolamento!A:B,2,1)</f>
        <v>7</v>
      </c>
      <c r="N45" s="137">
        <f t="shared" si="8"/>
        <v>1.65</v>
      </c>
      <c r="O45" s="137">
        <f t="shared" si="9"/>
        <v>1.77</v>
      </c>
      <c r="P45" s="185">
        <f t="shared" si="10"/>
        <v>20.443499999999997</v>
      </c>
      <c r="Q45" s="8"/>
      <c r="R45" s="185">
        <f t="shared" si="5"/>
        <v>12.338461538461539</v>
      </c>
      <c r="T45" s="71"/>
    </row>
    <row r="46" spans="1:22" s="72" customFormat="1" x14ac:dyDescent="0.25">
      <c r="A46" s="71" t="s">
        <v>248</v>
      </c>
      <c r="B46" s="172" t="str">
        <f>VLOOKUP(A46,concorrenti!A:B,2,0)</f>
        <v>OROBICO</v>
      </c>
      <c r="C46" s="172">
        <f>VLOOKUP(A46,concorrenti!A:E,5,0)</f>
        <v>0</v>
      </c>
      <c r="D46" s="71" t="s">
        <v>103</v>
      </c>
      <c r="E46" s="71" t="s">
        <v>661</v>
      </c>
      <c r="F46" s="8">
        <v>1970</v>
      </c>
      <c r="G46" s="8"/>
      <c r="H46" s="71">
        <v>848</v>
      </c>
      <c r="I46" s="137">
        <f t="shared" si="6"/>
        <v>1.7</v>
      </c>
      <c r="J46" s="137">
        <f t="shared" si="7"/>
        <v>1441.6</v>
      </c>
      <c r="K46" s="8"/>
      <c r="L46" s="8">
        <v>35</v>
      </c>
      <c r="M46" s="8">
        <f>VLOOKUP(L46,Regolamento!A:B,2,1)</f>
        <v>6</v>
      </c>
      <c r="N46" s="137">
        <f t="shared" si="8"/>
        <v>1.65</v>
      </c>
      <c r="O46" s="137">
        <f t="shared" si="9"/>
        <v>1.77</v>
      </c>
      <c r="P46" s="186">
        <f t="shared" si="10"/>
        <v>17.522999999999996</v>
      </c>
      <c r="Q46" s="8"/>
      <c r="R46" s="185">
        <f t="shared" si="5"/>
        <v>13.046153846153846</v>
      </c>
      <c r="U46" s="170"/>
    </row>
    <row r="47" spans="1:22" s="72" customFormat="1" x14ac:dyDescent="0.25">
      <c r="A47" s="71" t="s">
        <v>67</v>
      </c>
      <c r="B47" s="172" t="str">
        <f>VLOOKUP(A47,concorrenti!A:B,2,0)</f>
        <v>CAVEM</v>
      </c>
      <c r="C47" s="172">
        <f>VLOOKUP(A47,concorrenti!A:E,5,0)</f>
        <v>0</v>
      </c>
      <c r="D47" s="71" t="s">
        <v>164</v>
      </c>
      <c r="E47" s="71" t="s">
        <v>513</v>
      </c>
      <c r="F47" s="8">
        <v>1982</v>
      </c>
      <c r="G47" s="8"/>
      <c r="H47" s="71">
        <v>805</v>
      </c>
      <c r="I47" s="137">
        <f t="shared" si="6"/>
        <v>1.8199999999999998</v>
      </c>
      <c r="J47" s="137">
        <f t="shared" si="7"/>
        <v>1465.1</v>
      </c>
      <c r="K47" s="8"/>
      <c r="L47" s="8">
        <v>36</v>
      </c>
      <c r="M47" s="8">
        <f>VLOOKUP(L47,Regolamento!A:B,2,1)</f>
        <v>5</v>
      </c>
      <c r="N47" s="137">
        <f t="shared" si="8"/>
        <v>1.65</v>
      </c>
      <c r="O47" s="137">
        <f t="shared" si="9"/>
        <v>1.77</v>
      </c>
      <c r="P47" s="186">
        <f t="shared" si="10"/>
        <v>14.602500000000001</v>
      </c>
      <c r="Q47" s="8"/>
      <c r="R47" s="185">
        <f t="shared" si="5"/>
        <v>12.384615384615385</v>
      </c>
      <c r="U47" s="170"/>
    </row>
    <row r="48" spans="1:22" x14ac:dyDescent="0.25">
      <c r="A48" s="71" t="s">
        <v>349</v>
      </c>
      <c r="B48" s="172" t="str">
        <f>VLOOKUP(A48,concorrenti!A:B,2,0)</f>
        <v>PROGETTO MITE</v>
      </c>
      <c r="C48" s="172">
        <f>VLOOKUP(A48,concorrenti!A:E,5,0)</f>
        <v>0</v>
      </c>
      <c r="D48" s="71" t="s">
        <v>165</v>
      </c>
      <c r="E48" s="71" t="s">
        <v>672</v>
      </c>
      <c r="F48" s="8">
        <v>1986</v>
      </c>
      <c r="G48" s="8"/>
      <c r="H48" s="71">
        <v>797</v>
      </c>
      <c r="I48" s="137">
        <f t="shared" si="6"/>
        <v>1.8599999999999999</v>
      </c>
      <c r="J48" s="137">
        <f t="shared" si="7"/>
        <v>1482.4199999999998</v>
      </c>
      <c r="K48" s="8"/>
      <c r="L48" s="8">
        <v>37</v>
      </c>
      <c r="M48" s="8">
        <f>VLOOKUP(L48,Regolamento!A:B,2,1)</f>
        <v>4</v>
      </c>
      <c r="N48" s="137">
        <f t="shared" si="8"/>
        <v>1.65</v>
      </c>
      <c r="O48" s="137">
        <f t="shared" si="9"/>
        <v>1.77</v>
      </c>
      <c r="P48" s="185">
        <f t="shared" si="10"/>
        <v>11.681999999999999</v>
      </c>
      <c r="Q48" s="8"/>
      <c r="R48" s="185">
        <f t="shared" si="5"/>
        <v>12.261538461538462</v>
      </c>
      <c r="T48" s="8"/>
    </row>
    <row r="49" spans="1:21" x14ac:dyDescent="0.25">
      <c r="A49" s="71" t="s">
        <v>184</v>
      </c>
      <c r="B49" s="172" t="str">
        <f>VLOOKUP(A49,concorrenti!A:B,2,0)</f>
        <v>OROBICO</v>
      </c>
      <c r="C49" s="172">
        <f>VLOOKUP(A49,concorrenti!A:E,5,0)</f>
        <v>0</v>
      </c>
      <c r="D49" s="71" t="s">
        <v>104</v>
      </c>
      <c r="E49" s="71" t="s">
        <v>612</v>
      </c>
      <c r="F49" s="8">
        <v>1995</v>
      </c>
      <c r="G49" s="8"/>
      <c r="H49" s="71">
        <v>843</v>
      </c>
      <c r="I49" s="137">
        <f t="shared" si="6"/>
        <v>1.95</v>
      </c>
      <c r="J49" s="137">
        <f t="shared" si="7"/>
        <v>1643.85</v>
      </c>
      <c r="K49" s="8"/>
      <c r="L49" s="8">
        <v>38</v>
      </c>
      <c r="M49" s="8">
        <f>VLOOKUP(L49,Regolamento!A:B,2,1)</f>
        <v>3</v>
      </c>
      <c r="N49" s="137">
        <f t="shared" si="8"/>
        <v>1.65</v>
      </c>
      <c r="O49" s="137">
        <f t="shared" si="9"/>
        <v>1.77</v>
      </c>
      <c r="P49" s="185">
        <f t="shared" si="10"/>
        <v>8.7614999999999981</v>
      </c>
      <c r="Q49" s="8"/>
      <c r="R49" s="185">
        <f t="shared" si="5"/>
        <v>12.969230769230769</v>
      </c>
      <c r="T49" s="71"/>
    </row>
    <row r="50" spans="1:21" x14ac:dyDescent="0.25">
      <c r="A50" s="71" t="s">
        <v>438</v>
      </c>
      <c r="B50" s="172" t="str">
        <f>VLOOKUP(A50,concorrenti!A:B,2,0)</f>
        <v>CMAE</v>
      </c>
      <c r="C50" s="172">
        <f>VLOOKUP(A50,concorrenti!A:E,5,0)</f>
        <v>0</v>
      </c>
      <c r="D50" s="71" t="s">
        <v>169</v>
      </c>
      <c r="E50" s="71" t="s">
        <v>665</v>
      </c>
      <c r="F50" s="8">
        <v>1973</v>
      </c>
      <c r="G50" s="8"/>
      <c r="H50" s="71">
        <v>1010</v>
      </c>
      <c r="I50" s="137">
        <f t="shared" si="6"/>
        <v>1.73</v>
      </c>
      <c r="J50" s="137">
        <f t="shared" si="7"/>
        <v>1747.3</v>
      </c>
      <c r="K50" s="8"/>
      <c r="L50" s="8">
        <v>39</v>
      </c>
      <c r="M50" s="8">
        <f>VLOOKUP(L50,Regolamento!A:B,2,1)</f>
        <v>2</v>
      </c>
      <c r="N50" s="137">
        <f t="shared" si="8"/>
        <v>1.65</v>
      </c>
      <c r="O50" s="137">
        <f t="shared" si="9"/>
        <v>1.77</v>
      </c>
      <c r="P50" s="185">
        <f t="shared" si="10"/>
        <v>5.8409999999999993</v>
      </c>
      <c r="Q50" s="8"/>
      <c r="R50" s="185">
        <f t="shared" si="5"/>
        <v>15.538461538461538</v>
      </c>
      <c r="T50" s="71"/>
    </row>
    <row r="51" spans="1:21" x14ac:dyDescent="0.25">
      <c r="A51" s="71" t="s">
        <v>276</v>
      </c>
      <c r="B51" s="172" t="str">
        <f>VLOOKUP(A51,concorrenti!A:B,2,0)</f>
        <v>OROBICO</v>
      </c>
      <c r="C51" s="172">
        <f>VLOOKUP(A51,concorrenti!A:E,5,0)</f>
        <v>0</v>
      </c>
      <c r="D51" s="71" t="s">
        <v>163</v>
      </c>
      <c r="E51" s="71" t="s">
        <v>654</v>
      </c>
      <c r="F51" s="8">
        <v>1960</v>
      </c>
      <c r="G51" s="8"/>
      <c r="H51" s="71">
        <v>1111</v>
      </c>
      <c r="I51" s="137">
        <f t="shared" si="6"/>
        <v>1.6</v>
      </c>
      <c r="J51" s="137">
        <f t="shared" si="7"/>
        <v>1777.6000000000001</v>
      </c>
      <c r="K51" s="8"/>
      <c r="L51" s="8">
        <v>40</v>
      </c>
      <c r="M51" s="8">
        <f>VLOOKUP(L51,Regolamento!A:B,2,1)</f>
        <v>1</v>
      </c>
      <c r="N51" s="137">
        <f t="shared" si="8"/>
        <v>1.65</v>
      </c>
      <c r="O51" s="137">
        <f t="shared" si="9"/>
        <v>1.77</v>
      </c>
      <c r="P51" s="185">
        <f t="shared" si="10"/>
        <v>2.9204999999999997</v>
      </c>
      <c r="Q51" s="8"/>
      <c r="R51" s="185">
        <f t="shared" si="5"/>
        <v>17.092307692307692</v>
      </c>
      <c r="T51" s="71"/>
    </row>
    <row r="52" spans="1:21" x14ac:dyDescent="0.25">
      <c r="A52" s="71" t="s">
        <v>365</v>
      </c>
      <c r="B52" s="172" t="str">
        <f>VLOOKUP(A52,concorrenti!A:B,2,0)</f>
        <v>OROBICO</v>
      </c>
      <c r="C52" s="172">
        <f>VLOOKUP(A52,concorrenti!A:E,5,0)</f>
        <v>0</v>
      </c>
      <c r="D52" s="71" t="s">
        <v>165</v>
      </c>
      <c r="E52" s="71" t="s">
        <v>667</v>
      </c>
      <c r="F52" s="8">
        <v>1974</v>
      </c>
      <c r="G52" s="8"/>
      <c r="H52" s="71">
        <v>1039</v>
      </c>
      <c r="I52" s="137">
        <f t="shared" si="6"/>
        <v>1.74</v>
      </c>
      <c r="J52" s="137">
        <f t="shared" si="7"/>
        <v>1807.86</v>
      </c>
      <c r="K52" s="8"/>
      <c r="L52" s="8">
        <v>41</v>
      </c>
      <c r="M52" s="8">
        <f>VLOOKUP(L52,Regolamento!A:B,2,1)</f>
        <v>0.5</v>
      </c>
      <c r="N52" s="137">
        <f t="shared" si="8"/>
        <v>1.65</v>
      </c>
      <c r="O52" s="137">
        <f t="shared" si="9"/>
        <v>1.77</v>
      </c>
      <c r="P52" s="185">
        <f t="shared" si="10"/>
        <v>1.4602499999999998</v>
      </c>
      <c r="Q52" s="8"/>
      <c r="R52" s="185">
        <f t="shared" si="5"/>
        <v>15.984615384615385</v>
      </c>
      <c r="T52" s="71"/>
    </row>
    <row r="53" spans="1:21" x14ac:dyDescent="0.25">
      <c r="A53" s="71" t="s">
        <v>299</v>
      </c>
      <c r="B53" s="172" t="str">
        <f>VLOOKUP(A53,concorrenti!A:B,2,0)</f>
        <v xml:space="preserve"> CAVEC</v>
      </c>
      <c r="C53" s="172">
        <f>VLOOKUP(A53,concorrenti!A:E,5,0)</f>
        <v>0</v>
      </c>
      <c r="D53" s="71" t="s">
        <v>488</v>
      </c>
      <c r="E53" s="71" t="s">
        <v>574</v>
      </c>
      <c r="F53" s="8">
        <v>1976</v>
      </c>
      <c r="G53" s="8"/>
      <c r="H53" s="71">
        <v>1047</v>
      </c>
      <c r="I53" s="137">
        <f t="shared" si="6"/>
        <v>1.76</v>
      </c>
      <c r="J53" s="137">
        <f t="shared" si="7"/>
        <v>1842.72</v>
      </c>
      <c r="K53" s="8"/>
      <c r="L53" s="8">
        <v>42</v>
      </c>
      <c r="M53" s="8">
        <f>VLOOKUP(L53,Regolamento!A:B,2,1)</f>
        <v>0.5</v>
      </c>
      <c r="N53" s="137">
        <f t="shared" si="8"/>
        <v>1.65</v>
      </c>
      <c r="O53" s="137">
        <f t="shared" si="9"/>
        <v>1.77</v>
      </c>
      <c r="P53" s="185">
        <f t="shared" si="10"/>
        <v>1.4602499999999998</v>
      </c>
      <c r="Q53" s="8"/>
      <c r="R53" s="185">
        <f t="shared" si="5"/>
        <v>16.107692307692307</v>
      </c>
      <c r="T53" s="71"/>
    </row>
    <row r="54" spans="1:21" x14ac:dyDescent="0.25">
      <c r="A54" s="71" t="s">
        <v>448</v>
      </c>
      <c r="B54" s="172" t="str">
        <f>VLOOKUP(A54,concorrenti!A:B,2,0)</f>
        <v>VCC CARDUCCI</v>
      </c>
      <c r="C54" s="172">
        <f>VLOOKUP(A54,concorrenti!A:E,5,0)</f>
        <v>0</v>
      </c>
      <c r="D54" s="71" t="s">
        <v>166</v>
      </c>
      <c r="E54" s="71" t="s">
        <v>668</v>
      </c>
      <c r="F54" s="8">
        <v>1973</v>
      </c>
      <c r="G54" s="8"/>
      <c r="H54" s="71">
        <v>1410</v>
      </c>
      <c r="I54" s="137">
        <f t="shared" si="6"/>
        <v>1.73</v>
      </c>
      <c r="J54" s="137">
        <f t="shared" si="7"/>
        <v>2439.3000000000002</v>
      </c>
      <c r="K54" s="8"/>
      <c r="L54" s="8">
        <v>44</v>
      </c>
      <c r="M54" s="8">
        <f>VLOOKUP(L54,Regolamento!A:B,2,1)</f>
        <v>0.5</v>
      </c>
      <c r="N54" s="137">
        <f t="shared" si="8"/>
        <v>1.65</v>
      </c>
      <c r="O54" s="137">
        <f t="shared" si="9"/>
        <v>1.77</v>
      </c>
      <c r="P54" s="185">
        <f t="shared" si="10"/>
        <v>1.4602499999999998</v>
      </c>
      <c r="Q54" s="8"/>
      <c r="R54" s="185">
        <f t="shared" si="5"/>
        <v>21.692307692307693</v>
      </c>
      <c r="T54" s="71"/>
    </row>
    <row r="55" spans="1:21" x14ac:dyDescent="0.25">
      <c r="A55" s="71" t="s">
        <v>441</v>
      </c>
      <c r="B55" s="172" t="str">
        <f>VLOOKUP(A55,concorrenti!A:B,2,0)</f>
        <v>CMAE</v>
      </c>
      <c r="C55" s="172">
        <f>VLOOKUP(A55,concorrenti!A:E,5,0)</f>
        <v>0</v>
      </c>
      <c r="D55" s="71" t="s">
        <v>165</v>
      </c>
      <c r="E55" s="71" t="s">
        <v>667</v>
      </c>
      <c r="F55" s="8">
        <v>1974</v>
      </c>
      <c r="G55" s="8"/>
      <c r="H55" s="71">
        <v>1837</v>
      </c>
      <c r="I55" s="137">
        <f t="shared" si="6"/>
        <v>1.74</v>
      </c>
      <c r="J55" s="137">
        <f t="shared" si="7"/>
        <v>3196.38</v>
      </c>
      <c r="K55" s="8"/>
      <c r="L55" s="8">
        <v>45</v>
      </c>
      <c r="M55" s="8">
        <f>VLOOKUP(L55,Regolamento!A:B,2,1)</f>
        <v>0.5</v>
      </c>
      <c r="N55" s="137">
        <f t="shared" si="8"/>
        <v>1.65</v>
      </c>
      <c r="O55" s="137">
        <f t="shared" si="9"/>
        <v>1.77</v>
      </c>
      <c r="P55" s="185">
        <f t="shared" si="10"/>
        <v>1.4602499999999998</v>
      </c>
      <c r="Q55" s="8"/>
      <c r="R55" s="185">
        <f t="shared" si="5"/>
        <v>28.261538461538461</v>
      </c>
      <c r="T55" s="71"/>
    </row>
    <row r="56" spans="1:21" x14ac:dyDescent="0.25">
      <c r="A56" s="71" t="s">
        <v>274</v>
      </c>
      <c r="B56" s="172" t="str">
        <f>VLOOKUP(A56,concorrenti!A:B,2,0)</f>
        <v>OROBICO</v>
      </c>
      <c r="C56" s="172">
        <f>VLOOKUP(A56,concorrenti!A:E,5,0)</f>
        <v>0</v>
      </c>
      <c r="D56" s="71" t="s">
        <v>645</v>
      </c>
      <c r="E56" s="71" t="s">
        <v>646</v>
      </c>
      <c r="F56" s="8">
        <v>1927</v>
      </c>
      <c r="G56" s="8"/>
      <c r="H56" s="71">
        <v>2847</v>
      </c>
      <c r="I56" s="137">
        <f t="shared" si="6"/>
        <v>1.27</v>
      </c>
      <c r="J56" s="137">
        <f t="shared" si="7"/>
        <v>3615.69</v>
      </c>
      <c r="K56" s="8"/>
      <c r="L56" s="8">
        <v>46</v>
      </c>
      <c r="M56" s="8">
        <f>VLOOKUP(L56,Regolamento!A:B,2,1)</f>
        <v>0.5</v>
      </c>
      <c r="N56" s="137">
        <f t="shared" si="8"/>
        <v>1.65</v>
      </c>
      <c r="O56" s="137">
        <f t="shared" si="9"/>
        <v>1.77</v>
      </c>
      <c r="P56" s="185">
        <f t="shared" si="10"/>
        <v>1.4602499999999998</v>
      </c>
      <c r="Q56" s="8"/>
      <c r="R56" s="185">
        <f t="shared" si="5"/>
        <v>43.8</v>
      </c>
      <c r="T56" s="71"/>
    </row>
    <row r="57" spans="1:21" x14ac:dyDescent="0.25">
      <c r="A57" s="71" t="s">
        <v>637</v>
      </c>
      <c r="B57" s="172" t="str">
        <f>VLOOKUP(A57,concorrenti!A:B,2,0)</f>
        <v>OROBICO</v>
      </c>
      <c r="C57" s="172">
        <f>VLOOKUP(A57,concorrenti!A:E,5,0)</f>
        <v>0</v>
      </c>
      <c r="D57" s="71" t="s">
        <v>165</v>
      </c>
      <c r="E57" s="71" t="s">
        <v>568</v>
      </c>
      <c r="F57" s="8">
        <v>1971</v>
      </c>
      <c r="G57" s="8"/>
      <c r="H57" s="71">
        <v>2152</v>
      </c>
      <c r="I57" s="137">
        <f t="shared" si="6"/>
        <v>1.71</v>
      </c>
      <c r="J57" s="137">
        <f t="shared" si="7"/>
        <v>3679.92</v>
      </c>
      <c r="K57" s="8"/>
      <c r="L57" s="8">
        <v>47</v>
      </c>
      <c r="M57" s="8">
        <f>VLOOKUP(L57,Regolamento!A:B,2,1)</f>
        <v>0.5</v>
      </c>
      <c r="N57" s="137">
        <f t="shared" si="8"/>
        <v>1.65</v>
      </c>
      <c r="O57" s="137">
        <f t="shared" si="9"/>
        <v>1.77</v>
      </c>
      <c r="P57" s="185">
        <f t="shared" si="10"/>
        <v>1.4602499999999998</v>
      </c>
      <c r="Q57" s="8"/>
      <c r="R57" s="185">
        <f t="shared" si="5"/>
        <v>33.107692307692311</v>
      </c>
      <c r="T57" s="71"/>
    </row>
    <row r="58" spans="1:21" s="167" customFormat="1" x14ac:dyDescent="0.25">
      <c r="A58" s="71" t="s">
        <v>643</v>
      </c>
      <c r="B58" s="172" t="str">
        <f>VLOOKUP(A58,concorrenti!A:B,2,0)</f>
        <v>OROBICO</v>
      </c>
      <c r="C58" s="172" t="str">
        <f>VLOOKUP(A58,concorrenti!A:E,5,0)</f>
        <v>X</v>
      </c>
      <c r="D58" s="71" t="s">
        <v>102</v>
      </c>
      <c r="E58" s="71" t="s">
        <v>678</v>
      </c>
      <c r="F58" s="8">
        <v>1966</v>
      </c>
      <c r="G58" s="8"/>
      <c r="H58" s="71">
        <v>2228</v>
      </c>
      <c r="I58" s="137">
        <f t="shared" si="6"/>
        <v>1.56</v>
      </c>
      <c r="J58" s="137">
        <f t="shared" si="7"/>
        <v>3475.6800000000003</v>
      </c>
      <c r="K58" s="8"/>
      <c r="L58" s="8">
        <v>48</v>
      </c>
      <c r="M58" s="8">
        <f>VLOOKUP(L58,Regolamento!A:B,2,1)</f>
        <v>0.5</v>
      </c>
      <c r="N58" s="137">
        <f t="shared" si="8"/>
        <v>1.65</v>
      </c>
      <c r="O58" s="137">
        <f t="shared" si="9"/>
        <v>1.77</v>
      </c>
      <c r="P58" s="181">
        <f t="shared" si="10"/>
        <v>1.4602499999999998</v>
      </c>
      <c r="Q58" s="8"/>
      <c r="R58" s="185">
        <f t="shared" si="5"/>
        <v>34.276923076923076</v>
      </c>
      <c r="T58" s="86"/>
      <c r="U58" s="168"/>
    </row>
    <row r="59" spans="1:21" x14ac:dyDescent="0.25">
      <c r="A59" s="71" t="s">
        <v>18</v>
      </c>
      <c r="B59" s="172" t="str">
        <f>VLOOKUP(A59,concorrenti!A:B,2,0)</f>
        <v>VAMS</v>
      </c>
      <c r="C59" s="172">
        <f>VLOOKUP(A59,concorrenti!A:E,5,0)</f>
        <v>0</v>
      </c>
      <c r="D59" s="71" t="s">
        <v>165</v>
      </c>
      <c r="E59" s="71" t="s">
        <v>673</v>
      </c>
      <c r="F59" s="8">
        <v>1993</v>
      </c>
      <c r="G59" s="8"/>
      <c r="H59" s="71">
        <v>2027</v>
      </c>
      <c r="I59" s="137">
        <f t="shared" si="6"/>
        <v>1.9300000000000002</v>
      </c>
      <c r="J59" s="137">
        <f t="shared" si="7"/>
        <v>3912.11</v>
      </c>
      <c r="K59" s="8"/>
      <c r="L59" s="8">
        <v>49</v>
      </c>
      <c r="M59" s="8">
        <f>VLOOKUP(L59,Regolamento!A:B,2,1)</f>
        <v>0.5</v>
      </c>
      <c r="N59" s="137">
        <f t="shared" si="8"/>
        <v>1.65</v>
      </c>
      <c r="O59" s="137">
        <f t="shared" si="9"/>
        <v>1.77</v>
      </c>
      <c r="P59" s="185">
        <f t="shared" si="10"/>
        <v>1.4602499999999998</v>
      </c>
      <c r="Q59" s="8"/>
      <c r="R59" s="185">
        <f t="shared" si="5"/>
        <v>31.184615384615384</v>
      </c>
      <c r="T59" s="71"/>
    </row>
    <row r="60" spans="1:21" x14ac:dyDescent="0.25">
      <c r="A60" s="71" t="s">
        <v>638</v>
      </c>
      <c r="B60" s="172" t="str">
        <f>VLOOKUP(A60,concorrenti!A:B,2,0)</f>
        <v>MWVCC</v>
      </c>
      <c r="C60" s="172">
        <f>VLOOKUP(A60,concorrenti!A:E,5,0)</f>
        <v>0</v>
      </c>
      <c r="D60" s="71" t="s">
        <v>165</v>
      </c>
      <c r="E60" s="71" t="s">
        <v>568</v>
      </c>
      <c r="F60" s="8">
        <v>1973</v>
      </c>
      <c r="G60" s="8"/>
      <c r="H60" s="71">
        <v>2476</v>
      </c>
      <c r="I60" s="137">
        <f t="shared" si="6"/>
        <v>1.73</v>
      </c>
      <c r="J60" s="137">
        <f t="shared" si="7"/>
        <v>4283.4799999999996</v>
      </c>
      <c r="K60" s="8"/>
      <c r="L60" s="8">
        <v>50</v>
      </c>
      <c r="M60" s="8">
        <f>VLOOKUP(L60,Regolamento!A:B,2,1)</f>
        <v>0.5</v>
      </c>
      <c r="N60" s="137">
        <f t="shared" si="8"/>
        <v>1.65</v>
      </c>
      <c r="O60" s="137">
        <f t="shared" si="9"/>
        <v>1.77</v>
      </c>
      <c r="P60" s="185">
        <f t="shared" si="10"/>
        <v>1.4602499999999998</v>
      </c>
      <c r="Q60" s="8"/>
      <c r="R60" s="185">
        <f t="shared" si="5"/>
        <v>38.092307692307692</v>
      </c>
      <c r="T60" s="71"/>
    </row>
    <row r="61" spans="1:21" x14ac:dyDescent="0.25">
      <c r="A61" s="71" t="s">
        <v>242</v>
      </c>
      <c r="B61" s="172" t="str">
        <f>VLOOKUP(A61,concorrenti!A:B,2,0)</f>
        <v>VAMS</v>
      </c>
      <c r="C61" s="172">
        <f>VLOOKUP(A61,concorrenti!A:E,5,0)</f>
        <v>0</v>
      </c>
      <c r="D61" s="71" t="s">
        <v>164</v>
      </c>
      <c r="E61" s="71" t="s">
        <v>653</v>
      </c>
      <c r="F61" s="8">
        <v>1961</v>
      </c>
      <c r="G61" s="8"/>
      <c r="H61" s="71">
        <v>2822</v>
      </c>
      <c r="I61" s="137">
        <f t="shared" si="6"/>
        <v>1.6099999999999999</v>
      </c>
      <c r="J61" s="137">
        <f t="shared" si="7"/>
        <v>4543.42</v>
      </c>
      <c r="K61" s="8"/>
      <c r="L61" s="8">
        <v>51</v>
      </c>
      <c r="M61" s="8">
        <f>VLOOKUP(L61,Regolamento!A:B,2,1)</f>
        <v>0.5</v>
      </c>
      <c r="N61" s="137">
        <f t="shared" si="8"/>
        <v>1.65</v>
      </c>
      <c r="O61" s="137">
        <f t="shared" si="9"/>
        <v>1.77</v>
      </c>
      <c r="P61" s="185">
        <f t="shared" si="10"/>
        <v>1.4602499999999998</v>
      </c>
      <c r="Q61" s="8"/>
      <c r="R61" s="185">
        <f t="shared" si="5"/>
        <v>43.415384615384617</v>
      </c>
      <c r="T61" s="71"/>
    </row>
    <row r="62" spans="1:21" x14ac:dyDescent="0.25">
      <c r="A62" s="71" t="s">
        <v>631</v>
      </c>
      <c r="B62" s="172" t="str">
        <f>VLOOKUP(A62,concorrenti!A:B,2,0)</f>
        <v>OROBICO</v>
      </c>
      <c r="C62" s="172">
        <f>VLOOKUP(A62,concorrenti!A:E,5,0)</f>
        <v>0</v>
      </c>
      <c r="D62" s="71" t="s">
        <v>650</v>
      </c>
      <c r="E62" s="71" t="s">
        <v>651</v>
      </c>
      <c r="F62" s="8">
        <v>1955</v>
      </c>
      <c r="G62" s="8"/>
      <c r="H62" s="71">
        <v>2968</v>
      </c>
      <c r="I62" s="137">
        <f t="shared" si="6"/>
        <v>1.55</v>
      </c>
      <c r="J62" s="137">
        <f t="shared" si="7"/>
        <v>4600.4000000000005</v>
      </c>
      <c r="K62" s="8"/>
      <c r="L62" s="8">
        <v>52</v>
      </c>
      <c r="M62" s="8">
        <f>VLOOKUP(L62,Regolamento!A:B,2,1)</f>
        <v>0.5</v>
      </c>
      <c r="N62" s="137">
        <f t="shared" si="8"/>
        <v>1.65</v>
      </c>
      <c r="O62" s="137">
        <f t="shared" si="9"/>
        <v>1.77</v>
      </c>
      <c r="P62" s="185">
        <f t="shared" si="10"/>
        <v>1.4602499999999998</v>
      </c>
      <c r="Q62" s="8"/>
      <c r="R62" s="185">
        <f t="shared" si="5"/>
        <v>45.661538461538463</v>
      </c>
      <c r="T62" s="71"/>
    </row>
    <row r="63" spans="1:21" x14ac:dyDescent="0.25">
      <c r="A63" s="71" t="s">
        <v>639</v>
      </c>
      <c r="B63" s="172" t="str">
        <f>VLOOKUP(A63,concorrenti!A:B,2,0)</f>
        <v>OROBICO</v>
      </c>
      <c r="C63" s="172">
        <f>VLOOKUP(A63,concorrenti!A:E,5,0)</f>
        <v>0</v>
      </c>
      <c r="D63" s="71" t="s">
        <v>603</v>
      </c>
      <c r="E63" s="71" t="s">
        <v>669</v>
      </c>
      <c r="F63" s="8">
        <v>1979</v>
      </c>
      <c r="G63" s="8"/>
      <c r="H63" s="71">
        <v>3124</v>
      </c>
      <c r="I63" s="137">
        <f t="shared" si="6"/>
        <v>1.79</v>
      </c>
      <c r="J63" s="137">
        <f t="shared" si="7"/>
        <v>5591.96</v>
      </c>
      <c r="K63" s="8"/>
      <c r="L63" s="8">
        <v>53</v>
      </c>
      <c r="M63" s="8">
        <f>VLOOKUP(L63,Regolamento!A:B,2,1)</f>
        <v>0.5</v>
      </c>
      <c r="N63" s="137">
        <f t="shared" si="8"/>
        <v>1.65</v>
      </c>
      <c r="O63" s="137">
        <f t="shared" si="9"/>
        <v>1.77</v>
      </c>
      <c r="P63" s="185">
        <f t="shared" si="10"/>
        <v>1.4602499999999998</v>
      </c>
      <c r="Q63" s="8"/>
      <c r="R63" s="185">
        <f t="shared" si="5"/>
        <v>48.061538461538461</v>
      </c>
      <c r="T63" s="71"/>
    </row>
    <row r="64" spans="1:21" x14ac:dyDescent="0.25">
      <c r="A64" s="71" t="s">
        <v>633</v>
      </c>
      <c r="B64" s="172" t="str">
        <f>VLOOKUP(A64,concorrenti!A:B,2,0)</f>
        <v>CMAE</v>
      </c>
      <c r="C64" s="172">
        <f>VLOOKUP(A64,concorrenti!A:E,5,0)</f>
        <v>0</v>
      </c>
      <c r="D64" s="71" t="s">
        <v>163</v>
      </c>
      <c r="E64" s="71" t="s">
        <v>657</v>
      </c>
      <c r="F64" s="8">
        <v>1967</v>
      </c>
      <c r="G64" s="8"/>
      <c r="H64" s="71">
        <v>3437</v>
      </c>
      <c r="I64" s="137">
        <f t="shared" si="6"/>
        <v>1.67</v>
      </c>
      <c r="J64" s="137">
        <f t="shared" si="7"/>
        <v>5739.79</v>
      </c>
      <c r="K64" s="8"/>
      <c r="L64" s="8">
        <v>54</v>
      </c>
      <c r="M64" s="8">
        <f>VLOOKUP(L64,Regolamento!A:B,2,1)</f>
        <v>0.5</v>
      </c>
      <c r="N64" s="137">
        <f t="shared" si="8"/>
        <v>1.65</v>
      </c>
      <c r="O64" s="137">
        <f t="shared" si="9"/>
        <v>1.77</v>
      </c>
      <c r="P64" s="185">
        <f t="shared" si="10"/>
        <v>1.4602499999999998</v>
      </c>
      <c r="Q64" s="8"/>
      <c r="R64" s="185">
        <f t="shared" ref="R64:R72" si="11">+H64/E$5</f>
        <v>52.876923076923077</v>
      </c>
      <c r="T64" s="71"/>
    </row>
    <row r="65" spans="1:21" s="167" customFormat="1" x14ac:dyDescent="0.25">
      <c r="A65" s="71" t="s">
        <v>644</v>
      </c>
      <c r="B65" s="172" t="str">
        <f>VLOOKUP(A65,concorrenti!A:B,2,0)</f>
        <v>OROBICO</v>
      </c>
      <c r="C65" s="172" t="str">
        <f>VLOOKUP(A65,concorrenti!A:E,5,0)</f>
        <v>X</v>
      </c>
      <c r="D65" s="71" t="s">
        <v>352</v>
      </c>
      <c r="E65" s="71" t="s">
        <v>679</v>
      </c>
      <c r="F65" s="8">
        <v>1985</v>
      </c>
      <c r="G65" s="8"/>
      <c r="H65" s="71">
        <v>3248</v>
      </c>
      <c r="I65" s="137">
        <f t="shared" si="6"/>
        <v>1.75</v>
      </c>
      <c r="J65" s="137">
        <f t="shared" si="7"/>
        <v>5684</v>
      </c>
      <c r="K65" s="8"/>
      <c r="L65" s="8">
        <v>55</v>
      </c>
      <c r="M65" s="8">
        <f>VLOOKUP(L65,Regolamento!A:B,2,1)</f>
        <v>0.5</v>
      </c>
      <c r="N65" s="137">
        <f t="shared" si="8"/>
        <v>1.65</v>
      </c>
      <c r="O65" s="137">
        <f t="shared" si="9"/>
        <v>1.77</v>
      </c>
      <c r="P65" s="181">
        <f t="shared" si="10"/>
        <v>1.4602499999999998</v>
      </c>
      <c r="Q65" s="8"/>
      <c r="R65" s="185">
        <f t="shared" si="11"/>
        <v>49.969230769230769</v>
      </c>
      <c r="T65" s="86"/>
      <c r="U65" s="168"/>
    </row>
    <row r="66" spans="1:21" x14ac:dyDescent="0.25">
      <c r="A66" s="71" t="s">
        <v>636</v>
      </c>
      <c r="B66" s="172" t="str">
        <f>VLOOKUP(A66,concorrenti!A:B,2,0)</f>
        <v>OROBICO</v>
      </c>
      <c r="C66" s="172">
        <f>VLOOKUP(A66,concorrenti!A:E,5,0)</f>
        <v>0</v>
      </c>
      <c r="D66" s="71" t="s">
        <v>165</v>
      </c>
      <c r="E66" s="71" t="s">
        <v>566</v>
      </c>
      <c r="F66" s="8">
        <v>1971</v>
      </c>
      <c r="G66" s="8"/>
      <c r="H66" s="71">
        <v>3739</v>
      </c>
      <c r="I66" s="137">
        <f t="shared" si="6"/>
        <v>1.71</v>
      </c>
      <c r="J66" s="137">
        <f t="shared" si="7"/>
        <v>6393.69</v>
      </c>
      <c r="K66" s="8"/>
      <c r="L66" s="8">
        <v>56</v>
      </c>
      <c r="M66" s="8">
        <f>VLOOKUP(L66,Regolamento!A:B,2,1)</f>
        <v>0.5</v>
      </c>
      <c r="N66" s="137">
        <f t="shared" si="8"/>
        <v>1.65</v>
      </c>
      <c r="O66" s="137">
        <f t="shared" si="9"/>
        <v>1.77</v>
      </c>
      <c r="P66" s="185">
        <f t="shared" si="10"/>
        <v>1.4602499999999998</v>
      </c>
      <c r="Q66" s="8"/>
      <c r="R66" s="185">
        <f t="shared" si="11"/>
        <v>57.523076923076921</v>
      </c>
      <c r="T66" s="71"/>
    </row>
    <row r="67" spans="1:21" x14ac:dyDescent="0.25">
      <c r="A67" s="71" t="s">
        <v>632</v>
      </c>
      <c r="B67" s="172" t="str">
        <f>VLOOKUP(A67,concorrenti!A:B,2,0)</f>
        <v>OROBICO</v>
      </c>
      <c r="C67" s="172">
        <f>VLOOKUP(A67,concorrenti!A:E,5,0)</f>
        <v>0</v>
      </c>
      <c r="D67" s="71" t="s">
        <v>164</v>
      </c>
      <c r="E67" s="71" t="s">
        <v>653</v>
      </c>
      <c r="F67" s="8">
        <v>1957</v>
      </c>
      <c r="G67" s="8"/>
      <c r="H67" s="71">
        <v>4511</v>
      </c>
      <c r="I67" s="137">
        <f t="shared" si="6"/>
        <v>1.5699999999999998</v>
      </c>
      <c r="J67" s="137">
        <f t="shared" si="7"/>
        <v>7082.2699999999995</v>
      </c>
      <c r="K67" s="8"/>
      <c r="L67" s="8">
        <v>57</v>
      </c>
      <c r="M67" s="8">
        <f>VLOOKUP(L67,Regolamento!A:B,2,1)</f>
        <v>0.5</v>
      </c>
      <c r="N67" s="137">
        <f t="shared" si="8"/>
        <v>1.65</v>
      </c>
      <c r="O67" s="137">
        <f t="shared" si="9"/>
        <v>1.77</v>
      </c>
      <c r="P67" s="185">
        <f t="shared" si="10"/>
        <v>1.4602499999999998</v>
      </c>
      <c r="Q67" s="8"/>
      <c r="R67" s="185">
        <f t="shared" si="11"/>
        <v>69.400000000000006</v>
      </c>
      <c r="T67" s="71"/>
    </row>
    <row r="68" spans="1:21" x14ac:dyDescent="0.25">
      <c r="A68" s="71" t="s">
        <v>183</v>
      </c>
      <c r="B68" s="172" t="str">
        <f>VLOOKUP(A68,concorrenti!A:B,2,0)</f>
        <v>OROBICO</v>
      </c>
      <c r="C68" s="172">
        <f>VLOOKUP(A68,concorrenti!A:E,5,0)</f>
        <v>0</v>
      </c>
      <c r="D68" s="71" t="s">
        <v>102</v>
      </c>
      <c r="E68" s="189" t="s">
        <v>649</v>
      </c>
      <c r="F68" s="8">
        <v>1954</v>
      </c>
      <c r="G68" s="8"/>
      <c r="H68" s="71">
        <v>4929</v>
      </c>
      <c r="I68" s="137">
        <f t="shared" si="6"/>
        <v>1.54</v>
      </c>
      <c r="J68" s="137">
        <f t="shared" si="7"/>
        <v>7590.66</v>
      </c>
      <c r="K68" s="8"/>
      <c r="L68" s="8">
        <v>58</v>
      </c>
      <c r="M68" s="8">
        <f>VLOOKUP(L68,Regolamento!A:B,2,1)</f>
        <v>0.5</v>
      </c>
      <c r="N68" s="137">
        <f t="shared" si="8"/>
        <v>1.65</v>
      </c>
      <c r="O68" s="137">
        <f t="shared" si="9"/>
        <v>1.77</v>
      </c>
      <c r="P68" s="185">
        <f t="shared" si="10"/>
        <v>1.4602499999999998</v>
      </c>
      <c r="Q68" s="8"/>
      <c r="R68" s="185">
        <f t="shared" si="11"/>
        <v>75.830769230769235</v>
      </c>
      <c r="T68" s="71"/>
    </row>
    <row r="69" spans="1:21" x14ac:dyDescent="0.25">
      <c r="A69" s="71" t="s">
        <v>177</v>
      </c>
      <c r="B69" s="172" t="str">
        <f>VLOOKUP(A69,concorrenti!A:B,2,0)</f>
        <v>OROBICO</v>
      </c>
      <c r="C69" s="172">
        <f>VLOOKUP(A69,concorrenti!A:E,5,0)</f>
        <v>0</v>
      </c>
      <c r="D69" s="71" t="s">
        <v>352</v>
      </c>
      <c r="E69" s="189" t="s">
        <v>676</v>
      </c>
      <c r="F69" s="8">
        <v>1996</v>
      </c>
      <c r="G69" s="8"/>
      <c r="H69" s="71">
        <v>4711</v>
      </c>
      <c r="I69" s="137">
        <f t="shared" si="6"/>
        <v>1.96</v>
      </c>
      <c r="J69" s="137">
        <f t="shared" si="7"/>
        <v>9233.56</v>
      </c>
      <c r="K69" s="8"/>
      <c r="L69" s="8">
        <v>59</v>
      </c>
      <c r="M69" s="8">
        <f>VLOOKUP(L69,Regolamento!A:B,2,1)</f>
        <v>0.5</v>
      </c>
      <c r="N69" s="137">
        <f t="shared" si="8"/>
        <v>1.65</v>
      </c>
      <c r="O69" s="137">
        <f t="shared" si="9"/>
        <v>1.77</v>
      </c>
      <c r="P69" s="190">
        <f t="shared" si="10"/>
        <v>1.4602499999999998</v>
      </c>
      <c r="Q69" s="8"/>
      <c r="R69" s="185">
        <f t="shared" si="11"/>
        <v>72.476923076923072</v>
      </c>
      <c r="T69" s="71"/>
    </row>
    <row r="70" spans="1:21" x14ac:dyDescent="0.25">
      <c r="A70" s="71" t="s">
        <v>640</v>
      </c>
      <c r="B70" s="172" t="str">
        <f>VLOOKUP(A70,concorrenti!A:B,2,0)</f>
        <v>MWVCC</v>
      </c>
      <c r="C70" s="172">
        <f>VLOOKUP(A70,concorrenti!A:E,5,0)</f>
        <v>0</v>
      </c>
      <c r="D70" s="71" t="s">
        <v>163</v>
      </c>
      <c r="E70" s="71" t="s">
        <v>670</v>
      </c>
      <c r="F70" s="8">
        <v>1979</v>
      </c>
      <c r="G70" s="8"/>
      <c r="H70" s="71">
        <v>5430</v>
      </c>
      <c r="I70" s="137">
        <f t="shared" si="6"/>
        <v>1.79</v>
      </c>
      <c r="J70" s="137">
        <f t="shared" si="7"/>
        <v>9719.7000000000007</v>
      </c>
      <c r="K70" s="8"/>
      <c r="L70" s="8">
        <v>60</v>
      </c>
      <c r="M70" s="8">
        <f>VLOOKUP(L70,Regolamento!A:B,2,1)</f>
        <v>0.5</v>
      </c>
      <c r="N70" s="137">
        <f t="shared" si="8"/>
        <v>1.65</v>
      </c>
      <c r="O70" s="137">
        <f t="shared" si="9"/>
        <v>1.77</v>
      </c>
      <c r="P70" s="185">
        <f t="shared" si="10"/>
        <v>1.4602499999999998</v>
      </c>
      <c r="Q70" s="8"/>
      <c r="R70" s="185">
        <f t="shared" si="11"/>
        <v>83.538461538461533</v>
      </c>
      <c r="T70" s="71"/>
    </row>
    <row r="71" spans="1:21" x14ac:dyDescent="0.25">
      <c r="A71" s="71" t="s">
        <v>634</v>
      </c>
      <c r="B71" s="172" t="str">
        <f>VLOOKUP(A71,concorrenti!A:B,2,0)</f>
        <v>OROBICO</v>
      </c>
      <c r="C71" s="172">
        <f>VLOOKUP(A71,concorrenti!A:E,5,0)</f>
        <v>0</v>
      </c>
      <c r="D71" s="71" t="s">
        <v>650</v>
      </c>
      <c r="E71" s="71" t="s">
        <v>659</v>
      </c>
      <c r="F71" s="8">
        <v>1969</v>
      </c>
      <c r="G71" s="8"/>
      <c r="H71" s="71">
        <v>9980</v>
      </c>
      <c r="I71" s="137">
        <f t="shared" si="6"/>
        <v>1.69</v>
      </c>
      <c r="J71" s="137">
        <f t="shared" si="7"/>
        <v>16866.2</v>
      </c>
      <c r="K71" s="8"/>
      <c r="L71" s="8">
        <v>61</v>
      </c>
      <c r="M71" s="8">
        <f>VLOOKUP(L71,Regolamento!A:B,2,1)</f>
        <v>0.5</v>
      </c>
      <c r="N71" s="137">
        <f t="shared" si="8"/>
        <v>1.65</v>
      </c>
      <c r="O71" s="137">
        <f t="shared" si="9"/>
        <v>1.77</v>
      </c>
      <c r="P71" s="185">
        <f t="shared" si="10"/>
        <v>1.4602499999999998</v>
      </c>
      <c r="Q71" s="8"/>
      <c r="R71" s="185">
        <f t="shared" si="11"/>
        <v>153.53846153846155</v>
      </c>
      <c r="T71" s="71"/>
    </row>
    <row r="72" spans="1:21" s="167" customFormat="1" x14ac:dyDescent="0.25">
      <c r="A72" s="71" t="s">
        <v>635</v>
      </c>
      <c r="B72" s="172" t="str">
        <f>VLOOKUP(A72,concorrenti!A:B,2,0)</f>
        <v>OROBICO</v>
      </c>
      <c r="C72" s="172" t="str">
        <f>VLOOKUP(A72,concorrenti!A:E,5,0)</f>
        <v>X</v>
      </c>
      <c r="D72" s="71" t="s">
        <v>352</v>
      </c>
      <c r="E72" s="71" t="s">
        <v>660</v>
      </c>
      <c r="F72" s="8">
        <v>1970</v>
      </c>
      <c r="G72" s="8"/>
      <c r="H72" s="71">
        <v>10217</v>
      </c>
      <c r="I72" s="137">
        <f t="shared" si="6"/>
        <v>1.5999999999999999</v>
      </c>
      <c r="J72" s="137">
        <f t="shared" si="7"/>
        <v>16347.199999999999</v>
      </c>
      <c r="K72" s="8"/>
      <c r="L72" s="8">
        <v>63</v>
      </c>
      <c r="M72" s="8">
        <f>VLOOKUP(L72,Regolamento!A:B,2,1)</f>
        <v>0.5</v>
      </c>
      <c r="N72" s="137">
        <f t="shared" si="8"/>
        <v>1.65</v>
      </c>
      <c r="O72" s="137">
        <f t="shared" si="9"/>
        <v>1.77</v>
      </c>
      <c r="P72" s="181">
        <f t="shared" si="10"/>
        <v>1.4602499999999998</v>
      </c>
      <c r="Q72" s="8"/>
      <c r="R72" s="185">
        <f t="shared" si="11"/>
        <v>157.1846153846154</v>
      </c>
      <c r="T72" s="86"/>
      <c r="U72" s="168"/>
    </row>
    <row r="73" spans="1:21" x14ac:dyDescent="0.25">
      <c r="A73" s="71" t="s">
        <v>641</v>
      </c>
      <c r="B73" s="172" t="str">
        <f>VLOOKUP(A73,concorrenti!A:B,2,0)</f>
        <v>OROBICO</v>
      </c>
      <c r="C73" s="172">
        <f>VLOOKUP(A73,concorrenti!A:E,5,0)</f>
        <v>0</v>
      </c>
      <c r="D73" s="71" t="s">
        <v>674</v>
      </c>
      <c r="E73" s="71" t="s">
        <v>675</v>
      </c>
      <c r="F73" s="8">
        <v>1993</v>
      </c>
      <c r="G73" s="8"/>
      <c r="H73" s="71">
        <v>9104</v>
      </c>
      <c r="I73" s="137">
        <f t="shared" si="6"/>
        <v>1.9300000000000002</v>
      </c>
      <c r="J73" s="137">
        <f t="shared" si="7"/>
        <v>17570.72</v>
      </c>
      <c r="K73" s="8"/>
      <c r="L73" s="8">
        <v>64</v>
      </c>
      <c r="M73" s="8">
        <f>VLOOKUP(L73,Regolamento!A:B,2,1)</f>
        <v>0.5</v>
      </c>
      <c r="N73" s="137">
        <f t="shared" si="8"/>
        <v>1.65</v>
      </c>
      <c r="O73" s="137">
        <f t="shared" si="9"/>
        <v>1.77</v>
      </c>
      <c r="P73" s="185">
        <f t="shared" si="10"/>
        <v>1.4602499999999998</v>
      </c>
      <c r="Q73" s="8"/>
      <c r="R73" s="185">
        <f t="shared" ref="R73" si="12">+H73/E$5</f>
        <v>140.06153846153848</v>
      </c>
      <c r="T73" s="71"/>
    </row>
    <row r="74" spans="1:21" x14ac:dyDescent="0.25">
      <c r="T74" s="71"/>
    </row>
    <row r="75" spans="1:21" x14ac:dyDescent="0.25">
      <c r="A75" s="71" t="s">
        <v>642</v>
      </c>
      <c r="B75" s="172" t="str">
        <f>VLOOKUP(A75,concorrenti!A:B,2,0)</f>
        <v>OROBICO</v>
      </c>
      <c r="C75" s="172">
        <f>VLOOKUP(A75,concorrenti!A:E,5,1)</f>
        <v>0</v>
      </c>
      <c r="D75" s="117" t="s">
        <v>352</v>
      </c>
      <c r="E75" s="117" t="s">
        <v>677</v>
      </c>
      <c r="F75">
        <v>1986</v>
      </c>
      <c r="G75" s="115"/>
      <c r="H75" s="117" t="s">
        <v>383</v>
      </c>
      <c r="I75" s="116" t="s">
        <v>680</v>
      </c>
      <c r="J75" s="116"/>
      <c r="K75" s="115"/>
      <c r="L75" s="115"/>
      <c r="M75" s="115"/>
      <c r="N75" s="116"/>
      <c r="O75" s="116"/>
      <c r="P75" s="15">
        <v>1.0000000000000001E-5</v>
      </c>
      <c r="Q75" s="115"/>
      <c r="R75" s="15"/>
      <c r="T75" s="71"/>
    </row>
    <row r="76" spans="1:21" x14ac:dyDescent="0.25">
      <c r="T76" s="71"/>
    </row>
    <row r="77" spans="1:21" x14ac:dyDescent="0.25">
      <c r="P77" s="103">
        <f>SUM(P12:P76)</f>
        <v>2485.3455100000019</v>
      </c>
      <c r="T77" s="71"/>
    </row>
    <row r="78" spans="1:21" x14ac:dyDescent="0.25">
      <c r="T78" s="71"/>
    </row>
    <row r="79" spans="1:21" x14ac:dyDescent="0.25">
      <c r="T79" s="71"/>
    </row>
    <row r="80" spans="1:21" x14ac:dyDescent="0.25">
      <c r="T80" s="71"/>
    </row>
    <row r="81" spans="20:20" x14ac:dyDescent="0.25">
      <c r="T81" s="71"/>
    </row>
    <row r="82" spans="20:20" x14ac:dyDescent="0.25">
      <c r="T82" s="71"/>
    </row>
    <row r="83" spans="20:20" x14ac:dyDescent="0.25">
      <c r="T83" s="71"/>
    </row>
    <row r="100" spans="1:18" ht="15.75" x14ac:dyDescent="0.25">
      <c r="A100" s="142" t="s">
        <v>449</v>
      </c>
    </row>
    <row r="101" spans="1:18" x14ac:dyDescent="0.25">
      <c r="A101" s="71" t="s">
        <v>267</v>
      </c>
      <c r="B101" s="172" t="str">
        <f>VLOOKUP(A101,concorrenti!A:B,2,0)</f>
        <v>GAMS</v>
      </c>
      <c r="C101" s="172">
        <f>VLOOKUP(A101,concorrenti!A:E,5,1)</f>
        <v>0</v>
      </c>
      <c r="D101" s="117" t="s">
        <v>103</v>
      </c>
      <c r="E101" s="119" t="s">
        <v>32</v>
      </c>
      <c r="F101">
        <v>1958</v>
      </c>
      <c r="G101" s="118"/>
      <c r="H101" s="117">
        <v>1237</v>
      </c>
      <c r="I101" s="116">
        <f>IF(C101&lt;&gt;0,((1+RIGHT(F101,2)/100)-0.1),(1+RIGHT(F101,2)/100))</f>
        <v>1.58</v>
      </c>
      <c r="J101" s="116">
        <f>+I101*H101</f>
        <v>1954.46</v>
      </c>
      <c r="K101" s="115"/>
      <c r="L101" s="115">
        <v>1</v>
      </c>
      <c r="M101" s="115">
        <f>VLOOKUP(L101,Regolamento!A:B,2,1)</f>
        <v>50</v>
      </c>
      <c r="N101" s="116">
        <f t="shared" ref="N101" si="13">1+E$5/100</f>
        <v>1.65</v>
      </c>
      <c r="O101" s="116">
        <f t="shared" ref="O101" si="14">1+E$6/100</f>
        <v>1.77</v>
      </c>
      <c r="P101" s="15">
        <f>IF(H101&lt;&gt;0,+M101*N101*O101,0)</f>
        <v>146.02500000000001</v>
      </c>
      <c r="Q101" s="115"/>
      <c r="R101" s="15">
        <f>+H101/E$5</f>
        <v>19.030769230769231</v>
      </c>
    </row>
  </sheetData>
  <sheetProtection algorithmName="SHA-512" hashValue="VM7rqyV9az63wxsCHb2fuIyMfb/iijzhxHNULMdVnz+3glj9DLqY+AWMyl8kC4sBtoCFGvK1rvWSRUBwN0+haQ==" saltValue="HK0w2qP7s8AVUVp2ROJRVg==" spinCount="100000" sheet="1" objects="1" scenarios="1"/>
  <sortState ref="T1:U15">
    <sortCondition descending="1" ref="U1:U15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9C1A-3725-4C55-A9BD-EE9F01D7AF16}">
  <sheetPr>
    <tabColor rgb="FFFFFF00"/>
  </sheetPr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6BF3-C3C5-4F21-8543-05015D1FB644}">
  <sheetPr>
    <tabColor rgb="FFFFFF00"/>
  </sheetPr>
  <dimension ref="A1:P6"/>
  <sheetViews>
    <sheetView workbookViewId="0">
      <selection activeCell="E17" sqref="E17"/>
    </sheetView>
  </sheetViews>
  <sheetFormatPr defaultRowHeight="15" x14ac:dyDescent="0.25"/>
  <cols>
    <col min="1" max="1" width="18" bestFit="1" customWidth="1"/>
    <col min="5" max="5" width="16.5703125" bestFit="1" customWidth="1"/>
    <col min="6" max="6" width="10.7109375" bestFit="1" customWidth="1"/>
  </cols>
  <sheetData>
    <row r="1" spans="1:16" ht="15.75" x14ac:dyDescent="0.25">
      <c r="A1" t="s">
        <v>46</v>
      </c>
      <c r="C1" s="1"/>
      <c r="E1" s="33"/>
      <c r="H1" s="195" t="s">
        <v>683</v>
      </c>
      <c r="I1" s="195"/>
      <c r="J1" s="195"/>
      <c r="K1" s="195"/>
      <c r="L1" s="195"/>
      <c r="M1" s="195"/>
      <c r="N1" s="195"/>
      <c r="O1" s="195"/>
      <c r="P1" s="195"/>
    </row>
    <row r="2" spans="1:16" x14ac:dyDescent="0.25">
      <c r="A2" t="s">
        <v>47</v>
      </c>
      <c r="C2" s="1"/>
      <c r="E2" s="33">
        <v>45844</v>
      </c>
      <c r="I2" s="4"/>
      <c r="J2" s="4"/>
    </row>
    <row r="3" spans="1:16" x14ac:dyDescent="0.25">
      <c r="A3" t="s">
        <v>62</v>
      </c>
      <c r="C3" s="1"/>
      <c r="E3" s="1" t="s">
        <v>321</v>
      </c>
      <c r="I3" s="4"/>
      <c r="J3" s="4"/>
    </row>
    <row r="4" spans="1:16" x14ac:dyDescent="0.25">
      <c r="A4" t="s">
        <v>50</v>
      </c>
      <c r="C4" s="1"/>
      <c r="E4" s="1"/>
      <c r="I4" s="4"/>
      <c r="J4" s="4"/>
    </row>
    <row r="5" spans="1:16" x14ac:dyDescent="0.25">
      <c r="A5" t="s">
        <v>48</v>
      </c>
      <c r="C5" s="1"/>
      <c r="E5" s="1"/>
      <c r="I5" s="4"/>
      <c r="J5" s="4"/>
    </row>
    <row r="6" spans="1:16" x14ac:dyDescent="0.25">
      <c r="A6" t="s">
        <v>49</v>
      </c>
      <c r="C6" s="1"/>
      <c r="E6" s="1"/>
      <c r="I6" s="4"/>
      <c r="J6" s="4"/>
    </row>
  </sheetData>
  <mergeCells count="1">
    <mergeCell ref="H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rgb="FFFFFF00"/>
  </sheetPr>
  <dimension ref="A1:V73"/>
  <sheetViews>
    <sheetView workbookViewId="0">
      <selection activeCell="E4" sqref="E4"/>
    </sheetView>
  </sheetViews>
  <sheetFormatPr defaultRowHeight="15" x14ac:dyDescent="0.25"/>
  <cols>
    <col min="1" max="1" width="34.42578125" customWidth="1"/>
    <col min="2" max="2" width="20.5703125" bestFit="1" customWidth="1"/>
    <col min="3" max="3" width="9.85546875" bestFit="1" customWidth="1"/>
    <col min="4" max="4" width="14.5703125" bestFit="1" customWidth="1"/>
    <col min="5" max="5" width="21.140625" customWidth="1"/>
    <col min="6" max="6" width="5.7109375" bestFit="1" customWidth="1"/>
    <col min="7" max="7" width="2.42578125" customWidth="1"/>
    <col min="8" max="8" width="7.8554687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75" x14ac:dyDescent="0.25">
      <c r="A1" t="s">
        <v>46</v>
      </c>
      <c r="H1" s="195" t="s">
        <v>323</v>
      </c>
      <c r="I1" s="195"/>
      <c r="J1" s="195"/>
      <c r="K1" s="195"/>
      <c r="L1" s="195"/>
      <c r="M1" s="195"/>
      <c r="N1" s="195"/>
      <c r="O1" s="195"/>
      <c r="P1" s="195"/>
      <c r="Q1" s="65"/>
      <c r="R1" s="65"/>
      <c r="T1" t="s">
        <v>94</v>
      </c>
      <c r="U1" s="4">
        <v>314.33999999999997</v>
      </c>
      <c r="V1">
        <v>15</v>
      </c>
    </row>
    <row r="2" spans="1:22" x14ac:dyDescent="0.25">
      <c r="A2" t="s">
        <v>47</v>
      </c>
      <c r="E2" s="33">
        <v>45914</v>
      </c>
      <c r="T2" t="s">
        <v>93</v>
      </c>
      <c r="U2" s="4">
        <v>238.29</v>
      </c>
      <c r="V2">
        <v>12</v>
      </c>
    </row>
    <row r="3" spans="1:22" x14ac:dyDescent="0.25">
      <c r="A3" t="s">
        <v>62</v>
      </c>
      <c r="E3" s="33" t="s">
        <v>318</v>
      </c>
      <c r="T3" t="s">
        <v>318</v>
      </c>
      <c r="U3" s="4">
        <v>230.69</v>
      </c>
      <c r="V3">
        <v>10</v>
      </c>
    </row>
    <row r="4" spans="1:22" x14ac:dyDescent="0.25">
      <c r="A4" t="s">
        <v>50</v>
      </c>
      <c r="E4" s="1" t="s">
        <v>171</v>
      </c>
      <c r="T4" t="s">
        <v>65</v>
      </c>
      <c r="U4" s="4">
        <v>220.55</v>
      </c>
      <c r="V4">
        <v>8</v>
      </c>
    </row>
    <row r="5" spans="1:22" x14ac:dyDescent="0.25">
      <c r="A5" t="s">
        <v>48</v>
      </c>
      <c r="E5" s="1">
        <v>50</v>
      </c>
      <c r="T5" t="s">
        <v>197</v>
      </c>
      <c r="U5" s="4">
        <v>116.61</v>
      </c>
      <c r="V5">
        <v>7</v>
      </c>
    </row>
    <row r="6" spans="1:22" x14ac:dyDescent="0.25">
      <c r="A6" t="s">
        <v>49</v>
      </c>
      <c r="E6" s="1">
        <v>69</v>
      </c>
      <c r="T6" t="s">
        <v>111</v>
      </c>
      <c r="U6" s="4">
        <v>89.99</v>
      </c>
      <c r="V6">
        <v>6</v>
      </c>
    </row>
    <row r="7" spans="1:22" x14ac:dyDescent="0.25">
      <c r="D7" s="1"/>
      <c r="T7" t="s">
        <v>63</v>
      </c>
      <c r="U7" s="4">
        <v>73.52</v>
      </c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Q8" s="24"/>
      <c r="R8" s="24"/>
      <c r="T8" t="s">
        <v>109</v>
      </c>
      <c r="U8" s="4">
        <v>67.180000000000007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Q9" s="24"/>
      <c r="R9" s="24"/>
      <c r="T9" t="s">
        <v>311</v>
      </c>
      <c r="U9" s="4">
        <v>58.31</v>
      </c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Q10" s="24"/>
      <c r="R10" s="24"/>
      <c r="T10" t="s">
        <v>414</v>
      </c>
      <c r="U10" s="4">
        <v>53.24</v>
      </c>
      <c r="V10">
        <v>2</v>
      </c>
    </row>
    <row r="11" spans="1:22" x14ac:dyDescent="0.25">
      <c r="R11" s="7" t="s">
        <v>106</v>
      </c>
      <c r="T11" t="s">
        <v>95</v>
      </c>
      <c r="U11" s="4">
        <v>43.1</v>
      </c>
      <c r="V11">
        <v>2</v>
      </c>
    </row>
    <row r="12" spans="1:22" x14ac:dyDescent="0.25">
      <c r="A12" s="63"/>
      <c r="B12" s="59" t="e">
        <f>VLOOKUP(A12,concorrenti!A:B,2,0)</f>
        <v>#N/A</v>
      </c>
      <c r="C12" s="12" t="e">
        <f>VLOOKUP(A12,concorrenti!A:E,5,0)</f>
        <v>#N/A</v>
      </c>
      <c r="D12" s="63"/>
      <c r="E12" s="63"/>
      <c r="H12" s="100"/>
      <c r="I12" s="4" t="e">
        <f t="shared" ref="I12:I30" si="0">IF(C12&lt;&gt;0,((1+RIGHT(F12,2)/100)-0.1),(1+RIGHT(F12,2)/100))</f>
        <v>#N/A</v>
      </c>
      <c r="J12" s="4" t="e">
        <f t="shared" ref="J12:J43" si="1">+H12*I12</f>
        <v>#N/A</v>
      </c>
      <c r="L12">
        <v>1</v>
      </c>
      <c r="M12">
        <f>VLOOKUP(L12,Regolamento!A:B,2,1)</f>
        <v>50</v>
      </c>
      <c r="N12" s="4">
        <f t="shared" ref="N12:N43" si="2">1+E$5/100</f>
        <v>1.5</v>
      </c>
      <c r="O12" s="4">
        <f t="shared" ref="O12:O43" si="3">1+E$6/100</f>
        <v>1.69</v>
      </c>
      <c r="P12" s="88">
        <f t="shared" ref="P12:P43" si="4">IF(H12&lt;&gt;0,+M12*N12*O12,0)</f>
        <v>0</v>
      </c>
      <c r="Q12" s="6"/>
      <c r="R12" s="6">
        <f t="shared" ref="R12:R43" si="5">+H12/E$5</f>
        <v>0</v>
      </c>
      <c r="T12" s="59" t="s">
        <v>108</v>
      </c>
      <c r="U12" s="4">
        <v>36.76</v>
      </c>
      <c r="V12">
        <v>2</v>
      </c>
    </row>
    <row r="13" spans="1:22" x14ac:dyDescent="0.25">
      <c r="A13" s="63"/>
      <c r="B13" s="59" t="e">
        <f>VLOOKUP(A13,concorrenti!A:B,2,0)</f>
        <v>#N/A</v>
      </c>
      <c r="C13" s="12" t="e">
        <f>VLOOKUP(A13,concorrenti!A:E,5,0)</f>
        <v>#N/A</v>
      </c>
      <c r="D13" s="63"/>
      <c r="E13" s="63"/>
      <c r="H13" s="100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1.5</v>
      </c>
      <c r="O13" s="4">
        <f t="shared" si="3"/>
        <v>1.69</v>
      </c>
      <c r="P13" s="6">
        <f t="shared" si="4"/>
        <v>0</v>
      </c>
      <c r="Q13" s="6"/>
      <c r="R13" s="6">
        <f t="shared" si="5"/>
        <v>0</v>
      </c>
      <c r="T13" t="s">
        <v>415</v>
      </c>
      <c r="U13" s="4">
        <v>1.27</v>
      </c>
      <c r="V13">
        <v>2</v>
      </c>
    </row>
    <row r="14" spans="1:22" x14ac:dyDescent="0.25">
      <c r="A14" s="63"/>
      <c r="B14" s="59" t="e">
        <f>VLOOKUP(A14,concorrenti!A:B,2,0)</f>
        <v>#N/A</v>
      </c>
      <c r="C14" s="12" t="e">
        <f>VLOOKUP(A14,concorrenti!A:E,5,0)</f>
        <v>#N/A</v>
      </c>
      <c r="D14" s="63"/>
      <c r="E14" s="63"/>
      <c r="H14" s="100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1.5</v>
      </c>
      <c r="O14" s="4">
        <f t="shared" si="3"/>
        <v>1.69</v>
      </c>
      <c r="P14" s="6">
        <f t="shared" si="4"/>
        <v>0</v>
      </c>
      <c r="Q14" s="6"/>
      <c r="R14" s="6">
        <f t="shared" si="5"/>
        <v>0</v>
      </c>
      <c r="T14" t="s">
        <v>369</v>
      </c>
      <c r="U14" s="4">
        <v>1.27</v>
      </c>
      <c r="V14">
        <v>2</v>
      </c>
    </row>
    <row r="15" spans="1:22" x14ac:dyDescent="0.25">
      <c r="A15" s="63"/>
      <c r="B15" s="59" t="e">
        <f>VLOOKUP(A15,concorrenti!A:B,2,0)</f>
        <v>#N/A</v>
      </c>
      <c r="C15" s="12" t="e">
        <f>VLOOKUP(A15,concorrenti!A:E,5,0)</f>
        <v>#N/A</v>
      </c>
      <c r="D15" s="63"/>
      <c r="E15" s="63"/>
      <c r="H15" s="100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1.5</v>
      </c>
      <c r="O15" s="4">
        <f t="shared" si="3"/>
        <v>1.69</v>
      </c>
      <c r="P15" s="6">
        <f t="shared" si="4"/>
        <v>0</v>
      </c>
      <c r="Q15" s="6"/>
      <c r="R15" s="6">
        <f t="shared" si="5"/>
        <v>0</v>
      </c>
      <c r="T15" t="s">
        <v>393</v>
      </c>
      <c r="U15" s="4">
        <v>1.27</v>
      </c>
      <c r="V15">
        <v>2</v>
      </c>
    </row>
    <row r="16" spans="1:22" x14ac:dyDescent="0.25">
      <c r="A16" s="8"/>
      <c r="B16" s="59" t="e">
        <f>VLOOKUP(A16,concorrenti!A:B,2,0)</f>
        <v>#N/A</v>
      </c>
      <c r="C16" s="12" t="e">
        <f>VLOOKUP(A16,concorrenti!A:E,5,0)</f>
        <v>#N/A</v>
      </c>
      <c r="D16" s="63"/>
      <c r="E16" s="63"/>
      <c r="H16" s="100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1.5</v>
      </c>
      <c r="O16" s="4">
        <f t="shared" si="3"/>
        <v>1.69</v>
      </c>
      <c r="P16" s="6">
        <f t="shared" si="4"/>
        <v>0</v>
      </c>
      <c r="Q16" s="6"/>
      <c r="R16" s="6">
        <f t="shared" si="5"/>
        <v>0</v>
      </c>
    </row>
    <row r="17" spans="1:21" x14ac:dyDescent="0.25">
      <c r="A17" s="63"/>
      <c r="B17" s="59" t="e">
        <f>VLOOKUP(A17,concorrenti!A:B,2,0)</f>
        <v>#N/A</v>
      </c>
      <c r="C17" s="12" t="e">
        <f>VLOOKUP(A17,concorrenti!A:E,5,0)</f>
        <v>#N/A</v>
      </c>
      <c r="D17" s="63"/>
      <c r="E17" s="63"/>
      <c r="H17" s="100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1.5</v>
      </c>
      <c r="O17" s="4">
        <f t="shared" si="3"/>
        <v>1.69</v>
      </c>
      <c r="P17" s="6">
        <f t="shared" si="4"/>
        <v>0</v>
      </c>
      <c r="Q17" s="6"/>
      <c r="R17" s="6">
        <f t="shared" si="5"/>
        <v>0</v>
      </c>
      <c r="U17"/>
    </row>
    <row r="18" spans="1:21" x14ac:dyDescent="0.25">
      <c r="A18" s="63"/>
      <c r="B18" s="59" t="e">
        <f>VLOOKUP(A18,concorrenti!A:B,2,0)</f>
        <v>#N/A</v>
      </c>
      <c r="C18" s="12" t="e">
        <f>VLOOKUP(A18,concorrenti!A:E,5,0)</f>
        <v>#N/A</v>
      </c>
      <c r="D18" s="63"/>
      <c r="E18" s="63"/>
      <c r="H18" s="100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1.5</v>
      </c>
      <c r="O18" s="4">
        <f t="shared" si="3"/>
        <v>1.69</v>
      </c>
      <c r="P18" s="6">
        <f t="shared" si="4"/>
        <v>0</v>
      </c>
      <c r="Q18" s="6"/>
      <c r="R18" s="6">
        <f t="shared" si="5"/>
        <v>0</v>
      </c>
      <c r="U18"/>
    </row>
    <row r="19" spans="1:21" x14ac:dyDescent="0.25">
      <c r="A19" s="63"/>
      <c r="B19" s="59" t="e">
        <f>VLOOKUP(A19,concorrenti!A:B,2,0)</f>
        <v>#N/A</v>
      </c>
      <c r="C19" s="12" t="e">
        <f>VLOOKUP(A19,concorrenti!A:E,5,0)</f>
        <v>#N/A</v>
      </c>
      <c r="D19" s="63"/>
      <c r="E19" s="63"/>
      <c r="H19" s="100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1.5</v>
      </c>
      <c r="O19" s="4">
        <f t="shared" si="3"/>
        <v>1.69</v>
      </c>
      <c r="P19" s="6">
        <f t="shared" si="4"/>
        <v>0</v>
      </c>
      <c r="Q19" s="6"/>
      <c r="R19" s="6">
        <f t="shared" si="5"/>
        <v>0</v>
      </c>
    </row>
    <row r="20" spans="1:21" x14ac:dyDescent="0.25">
      <c r="A20" s="63"/>
      <c r="B20" s="59" t="e">
        <f>VLOOKUP(A20,concorrenti!A:B,2,0)</f>
        <v>#N/A</v>
      </c>
      <c r="C20" s="12" t="e">
        <f>VLOOKUP(A20,concorrenti!A:E,5,0)</f>
        <v>#N/A</v>
      </c>
      <c r="D20" s="63"/>
      <c r="E20" s="63"/>
      <c r="H20" s="100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1.5</v>
      </c>
      <c r="O20" s="4">
        <f t="shared" si="3"/>
        <v>1.69</v>
      </c>
      <c r="P20" s="6">
        <f t="shared" si="4"/>
        <v>0</v>
      </c>
      <c r="Q20" s="6"/>
      <c r="R20" s="6">
        <f t="shared" si="5"/>
        <v>0</v>
      </c>
      <c r="U20"/>
    </row>
    <row r="21" spans="1:21" x14ac:dyDescent="0.25">
      <c r="A21" s="63"/>
      <c r="B21" s="59" t="e">
        <f>VLOOKUP(A21,concorrenti!A:B,2,0)</f>
        <v>#N/A</v>
      </c>
      <c r="C21" s="12" t="e">
        <f>VLOOKUP(A21,concorrenti!A:E,5,0)</f>
        <v>#N/A</v>
      </c>
      <c r="D21" s="63"/>
      <c r="E21" s="63"/>
      <c r="G21" s="9"/>
      <c r="H21" s="100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1.5</v>
      </c>
      <c r="O21" s="4">
        <f t="shared" si="3"/>
        <v>1.69</v>
      </c>
      <c r="P21" s="6">
        <f t="shared" si="4"/>
        <v>0</v>
      </c>
      <c r="Q21" s="6"/>
      <c r="R21" s="6">
        <f t="shared" si="5"/>
        <v>0</v>
      </c>
    </row>
    <row r="22" spans="1:21" x14ac:dyDescent="0.25">
      <c r="A22" s="8"/>
      <c r="B22" s="59" t="e">
        <f>VLOOKUP(A22,concorrenti!A:B,2,0)</f>
        <v>#N/A</v>
      </c>
      <c r="C22" s="12" t="e">
        <f>VLOOKUP(A22,concorrenti!A:E,5,0)</f>
        <v>#N/A</v>
      </c>
      <c r="D22" s="63"/>
      <c r="E22" s="63"/>
      <c r="H22" s="100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1.5</v>
      </c>
      <c r="O22" s="4">
        <f t="shared" si="3"/>
        <v>1.69</v>
      </c>
      <c r="P22" s="6">
        <f t="shared" si="4"/>
        <v>0</v>
      </c>
      <c r="Q22" s="6"/>
      <c r="R22" s="6">
        <f t="shared" si="5"/>
        <v>0</v>
      </c>
      <c r="U22"/>
    </row>
    <row r="23" spans="1:21" x14ac:dyDescent="0.25">
      <c r="A23" s="63"/>
      <c r="B23" s="59" t="e">
        <f>VLOOKUP(A23,concorrenti!A:B,2,0)</f>
        <v>#N/A</v>
      </c>
      <c r="C23" s="12" t="e">
        <f>VLOOKUP(A23,concorrenti!A:E,5,0)</f>
        <v>#N/A</v>
      </c>
      <c r="D23" s="63"/>
      <c r="E23" s="63"/>
      <c r="H23" s="100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1.5</v>
      </c>
      <c r="O23" s="4">
        <f t="shared" si="3"/>
        <v>1.69</v>
      </c>
      <c r="P23" s="6">
        <f t="shared" si="4"/>
        <v>0</v>
      </c>
      <c r="Q23" s="6"/>
      <c r="R23" s="6">
        <f t="shared" si="5"/>
        <v>0</v>
      </c>
      <c r="U23"/>
    </row>
    <row r="24" spans="1:21" x14ac:dyDescent="0.25">
      <c r="A24" s="63"/>
      <c r="B24" s="59" t="e">
        <f>VLOOKUP(A24,concorrenti!A:B,2,0)</f>
        <v>#N/A</v>
      </c>
      <c r="C24" s="12" t="e">
        <f>VLOOKUP(A24,concorrenti!A:E,5,0)</f>
        <v>#N/A</v>
      </c>
      <c r="D24" s="63"/>
      <c r="E24" s="63"/>
      <c r="H24" s="100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1.5</v>
      </c>
      <c r="O24" s="4">
        <f t="shared" si="3"/>
        <v>1.69</v>
      </c>
      <c r="P24" s="6">
        <f t="shared" si="4"/>
        <v>0</v>
      </c>
      <c r="Q24" s="6"/>
      <c r="R24" s="6">
        <f t="shared" si="5"/>
        <v>0</v>
      </c>
    </row>
    <row r="25" spans="1:21" x14ac:dyDescent="0.25">
      <c r="A25" s="8"/>
      <c r="B25" s="59" t="e">
        <f>VLOOKUP(A25,concorrenti!A:B,2,0)</f>
        <v>#N/A</v>
      </c>
      <c r="C25" s="12" t="e">
        <f>VLOOKUP(A25,concorrenti!A:E,5,0)</f>
        <v>#N/A</v>
      </c>
      <c r="D25" s="63"/>
      <c r="E25" s="63"/>
      <c r="H25" s="100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1.5</v>
      </c>
      <c r="O25" s="4">
        <f t="shared" si="3"/>
        <v>1.69</v>
      </c>
      <c r="P25" s="88">
        <f t="shared" si="4"/>
        <v>0</v>
      </c>
      <c r="Q25" s="6"/>
      <c r="R25" s="6">
        <f t="shared" si="5"/>
        <v>0</v>
      </c>
      <c r="U25"/>
    </row>
    <row r="26" spans="1:21" x14ac:dyDescent="0.25">
      <c r="A26" s="63"/>
      <c r="B26" s="59" t="e">
        <f>VLOOKUP(A26,concorrenti!A:B,2,0)</f>
        <v>#N/A</v>
      </c>
      <c r="C26" s="12" t="e">
        <f>VLOOKUP(A26,concorrenti!A:E,5,0)</f>
        <v>#N/A</v>
      </c>
      <c r="D26" s="63"/>
      <c r="E26" s="63"/>
      <c r="G26" s="8"/>
      <c r="H26" s="100"/>
      <c r="I26" s="79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1.5</v>
      </c>
      <c r="O26" s="4">
        <f t="shared" si="3"/>
        <v>1.69</v>
      </c>
      <c r="P26" s="6">
        <f t="shared" si="4"/>
        <v>0</v>
      </c>
      <c r="Q26" s="6"/>
      <c r="R26" s="6">
        <f t="shared" si="5"/>
        <v>0</v>
      </c>
      <c r="U26"/>
    </row>
    <row r="27" spans="1:21" x14ac:dyDescent="0.25">
      <c r="A27" s="63"/>
      <c r="B27" s="59" t="e">
        <f>VLOOKUP(A27,concorrenti!A:B,2,0)</f>
        <v>#N/A</v>
      </c>
      <c r="C27" s="12" t="e">
        <f>VLOOKUP(A27,concorrenti!A:E,5,0)</f>
        <v>#N/A</v>
      </c>
      <c r="D27" s="63"/>
      <c r="E27" s="63"/>
      <c r="H27" s="100"/>
      <c r="I27" s="79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1.5</v>
      </c>
      <c r="O27" s="4">
        <f t="shared" si="3"/>
        <v>1.69</v>
      </c>
      <c r="P27" s="6">
        <f t="shared" si="4"/>
        <v>0</v>
      </c>
      <c r="Q27" s="6"/>
      <c r="R27" s="6">
        <f t="shared" si="5"/>
        <v>0</v>
      </c>
      <c r="U27"/>
    </row>
    <row r="28" spans="1:21" x14ac:dyDescent="0.25">
      <c r="A28" s="63"/>
      <c r="B28" s="59" t="e">
        <f>VLOOKUP(A28,concorrenti!A:B,2,0)</f>
        <v>#N/A</v>
      </c>
      <c r="C28" s="12" t="e">
        <f>VLOOKUP(A28,concorrenti!A:E,5,0)</f>
        <v>#N/A</v>
      </c>
      <c r="D28" s="63"/>
      <c r="E28" s="63"/>
      <c r="H28" s="100"/>
      <c r="I28" s="79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1.5</v>
      </c>
      <c r="O28" s="4">
        <f t="shared" si="3"/>
        <v>1.69</v>
      </c>
      <c r="P28" s="6">
        <f t="shared" si="4"/>
        <v>0</v>
      </c>
      <c r="Q28" s="6"/>
      <c r="R28" s="6">
        <f t="shared" si="5"/>
        <v>0</v>
      </c>
      <c r="U28"/>
    </row>
    <row r="29" spans="1:21" x14ac:dyDescent="0.25">
      <c r="A29" s="63"/>
      <c r="B29" s="59" t="e">
        <f>VLOOKUP(A29,concorrenti!A:B,2,0)</f>
        <v>#N/A</v>
      </c>
      <c r="C29" s="12" t="e">
        <f>VLOOKUP(A29,concorrenti!A:E,5,0)</f>
        <v>#N/A</v>
      </c>
      <c r="D29" s="63"/>
      <c r="E29" s="102"/>
      <c r="H29" s="100"/>
      <c r="I29" s="79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1.5</v>
      </c>
      <c r="O29" s="4">
        <f t="shared" si="3"/>
        <v>1.69</v>
      </c>
      <c r="P29" s="6">
        <f t="shared" si="4"/>
        <v>0</v>
      </c>
      <c r="Q29" s="6"/>
      <c r="R29" s="6">
        <f t="shared" si="5"/>
        <v>0</v>
      </c>
      <c r="U29"/>
    </row>
    <row r="30" spans="1:21" x14ac:dyDescent="0.25">
      <c r="A30" s="63"/>
      <c r="B30" s="59" t="e">
        <f>VLOOKUP(A30,concorrenti!A:B,2,0)</f>
        <v>#N/A</v>
      </c>
      <c r="C30" s="12" t="e">
        <f>VLOOKUP(A30,concorrenti!A:E,5,0)</f>
        <v>#N/A</v>
      </c>
      <c r="D30" s="63"/>
      <c r="E30" s="63"/>
      <c r="H30" s="100"/>
      <c r="I30" s="79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1.5</v>
      </c>
      <c r="O30" s="4">
        <f t="shared" si="3"/>
        <v>1.69</v>
      </c>
      <c r="P30" s="92">
        <f t="shared" si="4"/>
        <v>0</v>
      </c>
      <c r="Q30" s="6"/>
      <c r="R30" s="6">
        <f t="shared" si="5"/>
        <v>0</v>
      </c>
      <c r="U30"/>
    </row>
    <row r="31" spans="1:21" x14ac:dyDescent="0.25">
      <c r="A31" s="63"/>
      <c r="B31" s="59" t="e">
        <f>VLOOKUP(A31,concorrenti!A:B,2,0)</f>
        <v>#N/A</v>
      </c>
      <c r="C31" s="12" t="e">
        <f>VLOOKUP(A31,concorrenti!A:E,5,0)</f>
        <v>#N/A</v>
      </c>
      <c r="D31" s="63"/>
      <c r="E31" s="63"/>
      <c r="H31" s="100"/>
      <c r="I31" s="79" t="e">
        <f>IF(C31&lt;&gt;0,((1+RIGHT(F31,2)/100)-0.1),(1+RIGHT(F31,2)/100))+1</f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1.5</v>
      </c>
      <c r="O31" s="4">
        <f t="shared" si="3"/>
        <v>1.69</v>
      </c>
      <c r="P31" s="99">
        <f t="shared" si="4"/>
        <v>0</v>
      </c>
      <c r="Q31" s="6"/>
      <c r="R31" s="6">
        <f t="shared" si="5"/>
        <v>0</v>
      </c>
      <c r="U31"/>
    </row>
    <row r="32" spans="1:21" x14ac:dyDescent="0.25">
      <c r="A32" s="63"/>
      <c r="B32" s="59" t="e">
        <f>VLOOKUP(A32,concorrenti!A:B,2,0)</f>
        <v>#N/A</v>
      </c>
      <c r="C32" s="12" t="e">
        <f>VLOOKUP(A32,concorrenti!A:E,5,0)</f>
        <v>#N/A</v>
      </c>
      <c r="D32" s="63"/>
      <c r="E32" s="63"/>
      <c r="H32" s="100"/>
      <c r="I32" s="79" t="e">
        <f t="shared" ref="I32:I47" si="6">IF(C32&lt;&gt;0,((1+RIGHT(F32,2)/100)-0.1),(1+RIGHT(F32,2)/100))</f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1.5</v>
      </c>
      <c r="O32" s="4">
        <f t="shared" si="3"/>
        <v>1.69</v>
      </c>
      <c r="P32" s="6">
        <f t="shared" si="4"/>
        <v>0</v>
      </c>
      <c r="Q32" s="6"/>
      <c r="R32" s="6">
        <f t="shared" si="5"/>
        <v>0</v>
      </c>
      <c r="U32"/>
    </row>
    <row r="33" spans="1:21" x14ac:dyDescent="0.25">
      <c r="A33" s="63"/>
      <c r="B33" s="59" t="e">
        <f>VLOOKUP(A33,concorrenti!A:B,2,0)</f>
        <v>#N/A</v>
      </c>
      <c r="C33" s="12" t="e">
        <f>VLOOKUP(A33,concorrenti!A:E,5,0)</f>
        <v>#N/A</v>
      </c>
      <c r="D33" s="63"/>
      <c r="E33" s="63"/>
      <c r="H33" s="100"/>
      <c r="I33" s="79" t="e">
        <f t="shared" si="6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1.5</v>
      </c>
      <c r="O33" s="4">
        <f t="shared" si="3"/>
        <v>1.69</v>
      </c>
      <c r="P33" s="6">
        <f t="shared" si="4"/>
        <v>0</v>
      </c>
      <c r="Q33" s="6"/>
      <c r="R33" s="6">
        <f t="shared" si="5"/>
        <v>0</v>
      </c>
      <c r="U33"/>
    </row>
    <row r="34" spans="1:21" x14ac:dyDescent="0.25">
      <c r="A34" s="63"/>
      <c r="B34" s="59" t="e">
        <f>VLOOKUP(A34,concorrenti!A:B,2,0)</f>
        <v>#N/A</v>
      </c>
      <c r="C34" s="12" t="e">
        <f>VLOOKUP(A34,concorrenti!A:E,5,0)</f>
        <v>#N/A</v>
      </c>
      <c r="D34" s="63"/>
      <c r="E34" s="63"/>
      <c r="H34" s="100"/>
      <c r="I34" s="79" t="e">
        <f t="shared" si="6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1.5</v>
      </c>
      <c r="O34" s="4">
        <f t="shared" si="3"/>
        <v>1.69</v>
      </c>
      <c r="P34" s="92">
        <f t="shared" si="4"/>
        <v>0</v>
      </c>
      <c r="Q34" s="6"/>
      <c r="R34" s="6">
        <f t="shared" si="5"/>
        <v>0</v>
      </c>
      <c r="U34"/>
    </row>
    <row r="35" spans="1:21" x14ac:dyDescent="0.25">
      <c r="A35" s="63"/>
      <c r="B35" s="59" t="e">
        <f>VLOOKUP(A35,concorrenti!A:B,2,0)</f>
        <v>#N/A</v>
      </c>
      <c r="C35" s="12" t="e">
        <f>VLOOKUP(A35,concorrenti!A:E,5,0)</f>
        <v>#N/A</v>
      </c>
      <c r="D35" s="63"/>
      <c r="E35" s="63"/>
      <c r="G35" s="8"/>
      <c r="H35" s="100"/>
      <c r="I35" s="79" t="e">
        <f t="shared" si="6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1.5</v>
      </c>
      <c r="O35" s="4">
        <f t="shared" si="3"/>
        <v>1.69</v>
      </c>
      <c r="P35" s="6">
        <f t="shared" si="4"/>
        <v>0</v>
      </c>
      <c r="Q35" s="6"/>
      <c r="R35" s="6">
        <f t="shared" si="5"/>
        <v>0</v>
      </c>
      <c r="U35"/>
    </row>
    <row r="36" spans="1:21" x14ac:dyDescent="0.25">
      <c r="A36" s="63"/>
      <c r="B36" s="59" t="e">
        <f>VLOOKUP(A36,concorrenti!A:B,2,0)</f>
        <v>#N/A</v>
      </c>
      <c r="C36" s="12" t="e">
        <f>VLOOKUP(A36,concorrenti!A:E,5,0)</f>
        <v>#N/A</v>
      </c>
      <c r="D36" s="63"/>
      <c r="E36" s="63"/>
      <c r="H36" s="100"/>
      <c r="I36" s="79" t="e">
        <f t="shared" si="6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1.5</v>
      </c>
      <c r="O36" s="4">
        <f t="shared" si="3"/>
        <v>1.69</v>
      </c>
      <c r="P36" s="6">
        <f t="shared" si="4"/>
        <v>0</v>
      </c>
      <c r="Q36" s="6"/>
      <c r="R36" s="6">
        <f t="shared" si="5"/>
        <v>0</v>
      </c>
      <c r="U36"/>
    </row>
    <row r="37" spans="1:21" x14ac:dyDescent="0.25">
      <c r="A37" s="63"/>
      <c r="B37" s="59" t="e">
        <f>VLOOKUP(A37,concorrenti!A:B,2,0)</f>
        <v>#N/A</v>
      </c>
      <c r="C37" s="12" t="e">
        <f>VLOOKUP(A37,concorrenti!A:E,5,0)</f>
        <v>#N/A</v>
      </c>
      <c r="D37" s="63"/>
      <c r="E37" s="63"/>
      <c r="G37" s="9"/>
      <c r="H37" s="100"/>
      <c r="I37" s="79" t="e">
        <f t="shared" si="6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1.5</v>
      </c>
      <c r="O37" s="4">
        <f t="shared" si="3"/>
        <v>1.69</v>
      </c>
      <c r="P37" s="6">
        <f t="shared" si="4"/>
        <v>0</v>
      </c>
      <c r="Q37" s="6"/>
      <c r="R37" s="6">
        <f t="shared" si="5"/>
        <v>0</v>
      </c>
      <c r="U37"/>
    </row>
    <row r="38" spans="1:21" x14ac:dyDescent="0.25">
      <c r="A38" s="63"/>
      <c r="B38" s="59" t="e">
        <f>VLOOKUP(A38,concorrenti!A:B,2,0)</f>
        <v>#N/A</v>
      </c>
      <c r="C38" s="12" t="e">
        <f>VLOOKUP(A38,concorrenti!A:E,5,0)</f>
        <v>#N/A</v>
      </c>
      <c r="D38" s="63"/>
      <c r="E38" s="63"/>
      <c r="H38" s="100"/>
      <c r="I38" s="79" t="e">
        <f t="shared" si="6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1.5</v>
      </c>
      <c r="O38" s="4">
        <f t="shared" si="3"/>
        <v>1.69</v>
      </c>
      <c r="P38" s="6">
        <f t="shared" si="4"/>
        <v>0</v>
      </c>
      <c r="Q38" s="6"/>
      <c r="R38" s="6">
        <f t="shared" si="5"/>
        <v>0</v>
      </c>
      <c r="U38"/>
    </row>
    <row r="39" spans="1:21" x14ac:dyDescent="0.25">
      <c r="A39" s="63"/>
      <c r="B39" s="59" t="e">
        <f>VLOOKUP(A39,concorrenti!A:B,2,0)</f>
        <v>#N/A</v>
      </c>
      <c r="C39" s="12" t="e">
        <f>VLOOKUP(A39,concorrenti!A:E,5,0)</f>
        <v>#N/A</v>
      </c>
      <c r="D39" s="63"/>
      <c r="E39" s="102"/>
      <c r="H39" s="100"/>
      <c r="I39" s="79" t="e">
        <f t="shared" si="6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1.5</v>
      </c>
      <c r="O39" s="4">
        <f t="shared" si="3"/>
        <v>1.69</v>
      </c>
      <c r="P39" s="6">
        <f t="shared" si="4"/>
        <v>0</v>
      </c>
      <c r="Q39" s="6"/>
      <c r="R39" s="6">
        <f t="shared" si="5"/>
        <v>0</v>
      </c>
      <c r="U39"/>
    </row>
    <row r="40" spans="1:21" x14ac:dyDescent="0.25">
      <c r="A40" s="63"/>
      <c r="B40" s="59" t="e">
        <f>VLOOKUP(A40,concorrenti!A:B,2,0)</f>
        <v>#N/A</v>
      </c>
      <c r="C40" s="12" t="e">
        <f>VLOOKUP(A40,concorrenti!A:E,5,0)</f>
        <v>#N/A</v>
      </c>
      <c r="D40" s="63"/>
      <c r="E40" s="63"/>
      <c r="H40" s="100"/>
      <c r="I40" s="79" t="e">
        <f t="shared" si="6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1.5</v>
      </c>
      <c r="O40" s="4">
        <f t="shared" si="3"/>
        <v>1.69</v>
      </c>
      <c r="P40" s="6">
        <f t="shared" si="4"/>
        <v>0</v>
      </c>
      <c r="Q40" s="6"/>
      <c r="R40" s="6">
        <f t="shared" si="5"/>
        <v>0</v>
      </c>
      <c r="U40"/>
    </row>
    <row r="41" spans="1:21" x14ac:dyDescent="0.25">
      <c r="A41" s="63"/>
      <c r="B41" s="59" t="e">
        <f>VLOOKUP(A41,concorrenti!A:B,2,0)</f>
        <v>#N/A</v>
      </c>
      <c r="C41" s="12" t="e">
        <f>VLOOKUP(A41,concorrenti!A:E,5,0)</f>
        <v>#N/A</v>
      </c>
      <c r="D41" s="63"/>
      <c r="E41" s="102"/>
      <c r="H41" s="100"/>
      <c r="I41" s="79" t="e">
        <f t="shared" si="6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1.5</v>
      </c>
      <c r="O41" s="4">
        <f t="shared" si="3"/>
        <v>1.69</v>
      </c>
      <c r="P41" s="6">
        <f t="shared" si="4"/>
        <v>0</v>
      </c>
      <c r="Q41" s="6"/>
      <c r="R41" s="6">
        <f t="shared" si="5"/>
        <v>0</v>
      </c>
      <c r="U41"/>
    </row>
    <row r="42" spans="1:21" x14ac:dyDescent="0.25">
      <c r="A42" s="63"/>
      <c r="B42" s="59" t="e">
        <f>VLOOKUP(A42,concorrenti!A:B,2,0)</f>
        <v>#N/A</v>
      </c>
      <c r="C42" s="12" t="e">
        <f>VLOOKUP(A42,concorrenti!A:E,5,0)</f>
        <v>#N/A</v>
      </c>
      <c r="D42" s="63"/>
      <c r="E42" s="63"/>
      <c r="H42" s="100"/>
      <c r="I42" s="79" t="e">
        <f t="shared" si="6"/>
        <v>#N/A</v>
      </c>
      <c r="J42" s="4" t="e">
        <f t="shared" si="1"/>
        <v>#N/A</v>
      </c>
      <c r="L42">
        <v>31</v>
      </c>
      <c r="M42">
        <f>VLOOKUP(L42,Regolamento!A:B,2,1)</f>
        <v>10</v>
      </c>
      <c r="N42" s="4">
        <f t="shared" si="2"/>
        <v>1.5</v>
      </c>
      <c r="O42" s="4">
        <f t="shared" si="3"/>
        <v>1.69</v>
      </c>
      <c r="P42" s="6">
        <f t="shared" si="4"/>
        <v>0</v>
      </c>
      <c r="Q42" s="6"/>
      <c r="R42" s="6">
        <f t="shared" si="5"/>
        <v>0</v>
      </c>
    </row>
    <row r="43" spans="1:21" x14ac:dyDescent="0.25">
      <c r="A43" s="63"/>
      <c r="B43" s="59" t="e">
        <f>VLOOKUP(A43,concorrenti!A:B,2,0)</f>
        <v>#N/A</v>
      </c>
      <c r="C43" s="12" t="e">
        <f>VLOOKUP(A43,concorrenti!A:E,5,0)</f>
        <v>#N/A</v>
      </c>
      <c r="D43" s="63"/>
      <c r="E43" s="63"/>
      <c r="H43" s="100"/>
      <c r="I43" s="79" t="e">
        <f t="shared" si="6"/>
        <v>#N/A</v>
      </c>
      <c r="J43" s="4" t="e">
        <f t="shared" si="1"/>
        <v>#N/A</v>
      </c>
      <c r="L43">
        <v>32</v>
      </c>
      <c r="M43">
        <f>VLOOKUP(L43,Regolamento!A:B,2,1)</f>
        <v>9</v>
      </c>
      <c r="N43" s="4">
        <f t="shared" si="2"/>
        <v>1.5</v>
      </c>
      <c r="O43" s="4">
        <f t="shared" si="3"/>
        <v>1.69</v>
      </c>
      <c r="P43" s="6">
        <f t="shared" si="4"/>
        <v>0</v>
      </c>
      <c r="Q43" s="6"/>
      <c r="R43" s="6">
        <f t="shared" si="5"/>
        <v>0</v>
      </c>
    </row>
    <row r="44" spans="1:21" x14ac:dyDescent="0.25">
      <c r="A44" s="63"/>
      <c r="B44" s="59" t="e">
        <f>VLOOKUP(A44,concorrenti!A:B,2,0)</f>
        <v>#N/A</v>
      </c>
      <c r="C44" s="12" t="e">
        <f>VLOOKUP(A44,concorrenti!A:E,5,0)</f>
        <v>#N/A</v>
      </c>
      <c r="D44" s="63"/>
      <c r="E44" s="63"/>
      <c r="H44" s="100"/>
      <c r="I44" s="79" t="e">
        <f t="shared" si="6"/>
        <v>#N/A</v>
      </c>
      <c r="J44" s="4" t="e">
        <f t="shared" ref="J44:J68" si="7">+H44*I44</f>
        <v>#N/A</v>
      </c>
      <c r="L44">
        <v>33</v>
      </c>
      <c r="M44">
        <f>VLOOKUP(L44,Regolamento!A:B,2,1)</f>
        <v>8</v>
      </c>
      <c r="N44" s="4">
        <f t="shared" ref="N44:N68" si="8">1+E$5/100</f>
        <v>1.5</v>
      </c>
      <c r="O44" s="4">
        <f t="shared" ref="O44:O68" si="9">1+E$6/100</f>
        <v>1.69</v>
      </c>
      <c r="P44" s="99">
        <f t="shared" ref="P44:P68" si="10">IF(H44&lt;&gt;0,+M44*N44*O44,0)</f>
        <v>0</v>
      </c>
      <c r="Q44" s="6"/>
      <c r="R44" s="6">
        <f t="shared" ref="R44:R69" si="11">+H44/E$5</f>
        <v>0</v>
      </c>
    </row>
    <row r="45" spans="1:21" x14ac:dyDescent="0.25">
      <c r="A45" s="63"/>
      <c r="B45" s="59" t="e">
        <f>VLOOKUP(A45,concorrenti!A:B,2,0)</f>
        <v>#N/A</v>
      </c>
      <c r="C45" s="12" t="e">
        <f>VLOOKUP(A45,concorrenti!A:E,5,0)</f>
        <v>#N/A</v>
      </c>
      <c r="D45" s="63"/>
      <c r="E45" s="63"/>
      <c r="H45" s="100"/>
      <c r="I45" s="79" t="e">
        <f t="shared" si="6"/>
        <v>#N/A</v>
      </c>
      <c r="J45" s="4" t="e">
        <f t="shared" si="7"/>
        <v>#N/A</v>
      </c>
      <c r="L45">
        <v>34</v>
      </c>
      <c r="M45">
        <f>VLOOKUP(L45,Regolamento!A:B,2,1)</f>
        <v>7</v>
      </c>
      <c r="N45" s="4">
        <f t="shared" si="8"/>
        <v>1.5</v>
      </c>
      <c r="O45" s="4">
        <f t="shared" si="9"/>
        <v>1.69</v>
      </c>
      <c r="P45" s="99">
        <f t="shared" si="10"/>
        <v>0</v>
      </c>
      <c r="Q45" s="6"/>
      <c r="R45" s="6">
        <f t="shared" si="11"/>
        <v>0</v>
      </c>
    </row>
    <row r="46" spans="1:21" x14ac:dyDescent="0.25">
      <c r="A46" s="63"/>
      <c r="B46" s="59" t="e">
        <f>VLOOKUP(A46,concorrenti!A:B,2,0)</f>
        <v>#N/A</v>
      </c>
      <c r="C46" s="12" t="e">
        <f>VLOOKUP(A46,concorrenti!A:E,5,0)</f>
        <v>#N/A</v>
      </c>
      <c r="D46" s="63"/>
      <c r="E46" s="63"/>
      <c r="H46" s="100"/>
      <c r="I46" s="79" t="e">
        <f t="shared" si="6"/>
        <v>#N/A</v>
      </c>
      <c r="J46" s="4" t="e">
        <f t="shared" si="7"/>
        <v>#N/A</v>
      </c>
      <c r="L46">
        <v>35</v>
      </c>
      <c r="M46">
        <f>VLOOKUP(L46,Regolamento!A:B,2,1)</f>
        <v>6</v>
      </c>
      <c r="N46" s="4">
        <f t="shared" si="8"/>
        <v>1.5</v>
      </c>
      <c r="O46" s="4">
        <f t="shared" si="9"/>
        <v>1.69</v>
      </c>
      <c r="P46" s="6">
        <f t="shared" si="10"/>
        <v>0</v>
      </c>
      <c r="Q46" s="6"/>
      <c r="R46" s="6">
        <f t="shared" si="11"/>
        <v>0</v>
      </c>
    </row>
    <row r="47" spans="1:21" x14ac:dyDescent="0.25">
      <c r="A47" s="63"/>
      <c r="B47" s="59" t="e">
        <f>VLOOKUP(A47,concorrenti!A:B,2,0)</f>
        <v>#N/A</v>
      </c>
      <c r="C47" s="12" t="e">
        <f>VLOOKUP(A47,concorrenti!A:E,5,0)</f>
        <v>#N/A</v>
      </c>
      <c r="D47" s="63"/>
      <c r="E47" s="63"/>
      <c r="H47" s="101"/>
      <c r="I47" s="79" t="e">
        <f t="shared" si="6"/>
        <v>#N/A</v>
      </c>
      <c r="J47" s="4" t="e">
        <f t="shared" si="7"/>
        <v>#N/A</v>
      </c>
      <c r="L47">
        <v>36</v>
      </c>
      <c r="M47">
        <f>VLOOKUP(L47,Regolamento!A:B,2,1)</f>
        <v>5</v>
      </c>
      <c r="N47" s="4">
        <f t="shared" si="8"/>
        <v>1.5</v>
      </c>
      <c r="O47" s="4">
        <f t="shared" si="9"/>
        <v>1.69</v>
      </c>
      <c r="P47" s="6">
        <f t="shared" si="10"/>
        <v>0</v>
      </c>
      <c r="Q47" s="6"/>
      <c r="R47" s="6">
        <f t="shared" si="11"/>
        <v>0</v>
      </c>
    </row>
    <row r="48" spans="1:21" x14ac:dyDescent="0.25">
      <c r="A48" s="63"/>
      <c r="B48" s="59" t="e">
        <f>VLOOKUP(A48,concorrenti!A:B,2,0)</f>
        <v>#N/A</v>
      </c>
      <c r="C48" s="12" t="e">
        <f>VLOOKUP(A48,concorrenti!A:E,5,0)</f>
        <v>#N/A</v>
      </c>
      <c r="D48" s="63"/>
      <c r="E48" s="63"/>
      <c r="H48" s="100"/>
      <c r="I48" s="79" t="e">
        <f>IF(C48&lt;&gt;0,((1+RIGHT(F48,2)/100)-0.1),(1+RIGHT(F48,2)/100))+1</f>
        <v>#N/A</v>
      </c>
      <c r="J48" s="4" t="e">
        <f t="shared" si="7"/>
        <v>#N/A</v>
      </c>
      <c r="L48">
        <v>37</v>
      </c>
      <c r="M48">
        <f>VLOOKUP(L48,Regolamento!A:B,2,1)</f>
        <v>4</v>
      </c>
      <c r="N48" s="4">
        <f t="shared" si="8"/>
        <v>1.5</v>
      </c>
      <c r="O48" s="4">
        <f t="shared" si="9"/>
        <v>1.69</v>
      </c>
      <c r="P48" s="99">
        <f t="shared" si="10"/>
        <v>0</v>
      </c>
      <c r="Q48" s="6"/>
      <c r="R48" s="6">
        <f t="shared" si="11"/>
        <v>0</v>
      </c>
    </row>
    <row r="49" spans="1:18" x14ac:dyDescent="0.25">
      <c r="A49" s="63"/>
      <c r="B49" s="59" t="e">
        <f>VLOOKUP(A49,concorrenti!A:B,2,0)</f>
        <v>#N/A</v>
      </c>
      <c r="C49" s="12" t="e">
        <f>VLOOKUP(A49,concorrenti!A:E,5,0)</f>
        <v>#N/A</v>
      </c>
      <c r="D49" s="63"/>
      <c r="E49" s="63"/>
      <c r="H49" s="101"/>
      <c r="I49" s="79" t="e">
        <f t="shared" ref="I49:I64" si="12">IF(C49&lt;&gt;0,((1+RIGHT(F49,2)/100)-0.1),(1+RIGHT(F49,2)/100))</f>
        <v>#N/A</v>
      </c>
      <c r="J49" s="4" t="e">
        <f t="shared" si="7"/>
        <v>#N/A</v>
      </c>
      <c r="L49">
        <v>38</v>
      </c>
      <c r="M49">
        <f>VLOOKUP(L49,Regolamento!A:B,2,1)</f>
        <v>3</v>
      </c>
      <c r="N49" s="4">
        <f t="shared" si="8"/>
        <v>1.5</v>
      </c>
      <c r="O49" s="4">
        <f t="shared" si="9"/>
        <v>1.69</v>
      </c>
      <c r="P49" s="6">
        <f t="shared" si="10"/>
        <v>0</v>
      </c>
      <c r="Q49" s="6"/>
      <c r="R49" s="6">
        <f t="shared" si="11"/>
        <v>0</v>
      </c>
    </row>
    <row r="50" spans="1:18" x14ac:dyDescent="0.25">
      <c r="A50" s="63"/>
      <c r="B50" s="59" t="e">
        <f>VLOOKUP(A50,concorrenti!A:B,2,0)</f>
        <v>#N/A</v>
      </c>
      <c r="C50" s="12" t="e">
        <f>VLOOKUP(A50,concorrenti!A:E,5,0)</f>
        <v>#N/A</v>
      </c>
      <c r="D50" s="63"/>
      <c r="E50" s="63"/>
      <c r="H50" s="101"/>
      <c r="I50" s="79" t="e">
        <f t="shared" si="12"/>
        <v>#N/A</v>
      </c>
      <c r="J50" s="4" t="e">
        <f t="shared" si="7"/>
        <v>#N/A</v>
      </c>
      <c r="L50">
        <v>39</v>
      </c>
      <c r="M50">
        <f>VLOOKUP(L50,Regolamento!A:B,2,1)</f>
        <v>2</v>
      </c>
      <c r="N50" s="4">
        <f t="shared" si="8"/>
        <v>1.5</v>
      </c>
      <c r="O50" s="4">
        <f t="shared" si="9"/>
        <v>1.69</v>
      </c>
      <c r="P50" s="6">
        <f t="shared" si="10"/>
        <v>0</v>
      </c>
      <c r="Q50" s="6"/>
      <c r="R50" s="6">
        <f t="shared" si="11"/>
        <v>0</v>
      </c>
    </row>
    <row r="51" spans="1:18" x14ac:dyDescent="0.25">
      <c r="A51" s="63"/>
      <c r="B51" s="59" t="e">
        <f>VLOOKUP(A51,concorrenti!A:B,2,0)</f>
        <v>#N/A</v>
      </c>
      <c r="C51" s="12" t="e">
        <f>VLOOKUP(A51,concorrenti!A:E,5,0)</f>
        <v>#N/A</v>
      </c>
      <c r="D51" s="63"/>
      <c r="E51" s="63"/>
      <c r="H51" s="101"/>
      <c r="I51" s="79" t="e">
        <f t="shared" si="12"/>
        <v>#N/A</v>
      </c>
      <c r="J51" s="4" t="e">
        <f t="shared" si="7"/>
        <v>#N/A</v>
      </c>
      <c r="L51">
        <v>40</v>
      </c>
      <c r="M51">
        <f>VLOOKUP(L51,Regolamento!A:B,2,1)</f>
        <v>1</v>
      </c>
      <c r="N51" s="4">
        <f t="shared" si="8"/>
        <v>1.5</v>
      </c>
      <c r="O51" s="4">
        <f t="shared" si="9"/>
        <v>1.69</v>
      </c>
      <c r="P51" s="6">
        <f t="shared" si="10"/>
        <v>0</v>
      </c>
      <c r="Q51" s="6"/>
      <c r="R51" s="6">
        <f t="shared" si="11"/>
        <v>0</v>
      </c>
    </row>
    <row r="52" spans="1:18" x14ac:dyDescent="0.25">
      <c r="A52" s="63"/>
      <c r="B52" s="59" t="e">
        <f>VLOOKUP(A52,concorrenti!A:B,2,0)</f>
        <v>#N/A</v>
      </c>
      <c r="C52" s="12" t="e">
        <f>VLOOKUP(A52,concorrenti!A:E,5,0)</f>
        <v>#N/A</v>
      </c>
      <c r="D52" s="63"/>
      <c r="E52" s="63"/>
      <c r="H52" s="101"/>
      <c r="I52" s="79" t="e">
        <f t="shared" si="12"/>
        <v>#N/A</v>
      </c>
      <c r="J52" s="4" t="e">
        <f t="shared" si="7"/>
        <v>#N/A</v>
      </c>
      <c r="L52">
        <v>41</v>
      </c>
      <c r="M52">
        <f>VLOOKUP(L52,Regolamento!A:B,2,1)</f>
        <v>0.5</v>
      </c>
      <c r="N52" s="4">
        <f t="shared" si="8"/>
        <v>1.5</v>
      </c>
      <c r="O52" s="4">
        <f t="shared" si="9"/>
        <v>1.69</v>
      </c>
      <c r="P52" s="6">
        <f t="shared" si="10"/>
        <v>0</v>
      </c>
      <c r="Q52" s="6"/>
      <c r="R52" s="6">
        <f t="shared" si="11"/>
        <v>0</v>
      </c>
    </row>
    <row r="53" spans="1:18" x14ac:dyDescent="0.25">
      <c r="A53" s="63"/>
      <c r="B53" s="59" t="e">
        <f>VLOOKUP(A53,concorrenti!A:B,2,0)</f>
        <v>#N/A</v>
      </c>
      <c r="C53" s="12" t="e">
        <f>VLOOKUP(A53,concorrenti!A:E,5,0)</f>
        <v>#N/A</v>
      </c>
      <c r="D53" s="63"/>
      <c r="E53" s="63"/>
      <c r="H53" s="101"/>
      <c r="I53" s="79" t="e">
        <f t="shared" si="12"/>
        <v>#N/A</v>
      </c>
      <c r="J53" s="4" t="e">
        <f t="shared" si="7"/>
        <v>#N/A</v>
      </c>
      <c r="L53">
        <v>42</v>
      </c>
      <c r="M53">
        <f>VLOOKUP(L53,Regolamento!A:B,2,1)</f>
        <v>0.5</v>
      </c>
      <c r="N53" s="4">
        <f t="shared" si="8"/>
        <v>1.5</v>
      </c>
      <c r="O53" s="4">
        <f t="shared" si="9"/>
        <v>1.69</v>
      </c>
      <c r="P53" s="6">
        <f t="shared" si="10"/>
        <v>0</v>
      </c>
      <c r="Q53" s="6"/>
      <c r="R53" s="6">
        <f t="shared" si="11"/>
        <v>0</v>
      </c>
    </row>
    <row r="54" spans="1:18" x14ac:dyDescent="0.25">
      <c r="A54" s="63"/>
      <c r="B54" s="59" t="e">
        <f>VLOOKUP(A54,concorrenti!A:B,2,0)</f>
        <v>#N/A</v>
      </c>
      <c r="C54" s="12" t="e">
        <f>VLOOKUP(A54,concorrenti!A:E,5,0)</f>
        <v>#N/A</v>
      </c>
      <c r="D54" s="63"/>
      <c r="E54" s="63"/>
      <c r="H54" s="101"/>
      <c r="I54" s="79" t="e">
        <f t="shared" si="12"/>
        <v>#N/A</v>
      </c>
      <c r="J54" s="4" t="e">
        <f t="shared" si="7"/>
        <v>#N/A</v>
      </c>
      <c r="L54">
        <v>43</v>
      </c>
      <c r="M54">
        <f>VLOOKUP(L54,Regolamento!A:B,2,1)</f>
        <v>0.5</v>
      </c>
      <c r="N54" s="4">
        <f t="shared" si="8"/>
        <v>1.5</v>
      </c>
      <c r="O54" s="4">
        <f t="shared" si="9"/>
        <v>1.69</v>
      </c>
      <c r="P54" s="6">
        <f t="shared" si="10"/>
        <v>0</v>
      </c>
      <c r="Q54" s="6"/>
      <c r="R54" s="6">
        <f t="shared" si="11"/>
        <v>0</v>
      </c>
    </row>
    <row r="55" spans="1:18" x14ac:dyDescent="0.25">
      <c r="A55" s="63"/>
      <c r="B55" s="59" t="e">
        <f>VLOOKUP(A55,concorrenti!A:B,2,0)</f>
        <v>#N/A</v>
      </c>
      <c r="C55" s="12" t="e">
        <f>VLOOKUP(A55,concorrenti!A:E,5,0)</f>
        <v>#N/A</v>
      </c>
      <c r="D55" s="63"/>
      <c r="E55" s="63"/>
      <c r="H55" s="101"/>
      <c r="I55" s="79" t="e">
        <f t="shared" si="12"/>
        <v>#N/A</v>
      </c>
      <c r="J55" s="4" t="e">
        <f t="shared" si="7"/>
        <v>#N/A</v>
      </c>
      <c r="L55">
        <v>44</v>
      </c>
      <c r="M55">
        <f>VLOOKUP(L55,Regolamento!A:B,2,1)</f>
        <v>0.5</v>
      </c>
      <c r="N55" s="4">
        <f t="shared" si="8"/>
        <v>1.5</v>
      </c>
      <c r="O55" s="4">
        <f t="shared" si="9"/>
        <v>1.69</v>
      </c>
      <c r="P55" s="6">
        <f t="shared" si="10"/>
        <v>0</v>
      </c>
      <c r="Q55" s="6"/>
      <c r="R55" s="6">
        <f t="shared" si="11"/>
        <v>0</v>
      </c>
    </row>
    <row r="56" spans="1:18" x14ac:dyDescent="0.25">
      <c r="A56" s="63"/>
      <c r="B56" s="59" t="e">
        <f>VLOOKUP(A56,concorrenti!A:B,2,0)</f>
        <v>#N/A</v>
      </c>
      <c r="C56" s="12" t="e">
        <f>VLOOKUP(A56,concorrenti!A:E,5,0)</f>
        <v>#N/A</v>
      </c>
      <c r="D56" s="63"/>
      <c r="E56" s="63"/>
      <c r="H56" s="101"/>
      <c r="I56" s="79" t="e">
        <f t="shared" si="12"/>
        <v>#N/A</v>
      </c>
      <c r="J56" s="4" t="e">
        <f t="shared" si="7"/>
        <v>#N/A</v>
      </c>
      <c r="L56">
        <v>45</v>
      </c>
      <c r="M56">
        <f>VLOOKUP(L56,Regolamento!A:B,2,1)</f>
        <v>0.5</v>
      </c>
      <c r="N56" s="4">
        <f t="shared" si="8"/>
        <v>1.5</v>
      </c>
      <c r="O56" s="4">
        <f t="shared" si="9"/>
        <v>1.69</v>
      </c>
      <c r="P56" s="6">
        <f t="shared" si="10"/>
        <v>0</v>
      </c>
      <c r="Q56" s="6"/>
      <c r="R56" s="6">
        <f t="shared" si="11"/>
        <v>0</v>
      </c>
    </row>
    <row r="57" spans="1:18" x14ac:dyDescent="0.25">
      <c r="A57" s="63"/>
      <c r="B57" s="59" t="e">
        <f>VLOOKUP(A57,concorrenti!A:B,2,0)</f>
        <v>#N/A</v>
      </c>
      <c r="C57" s="12" t="e">
        <f>VLOOKUP(A57,concorrenti!A:E,5,0)</f>
        <v>#N/A</v>
      </c>
      <c r="D57" s="63"/>
      <c r="E57" s="63"/>
      <c r="H57" s="101"/>
      <c r="I57" s="79" t="e">
        <f t="shared" si="12"/>
        <v>#N/A</v>
      </c>
      <c r="J57" s="4" t="e">
        <f t="shared" si="7"/>
        <v>#N/A</v>
      </c>
      <c r="L57">
        <v>46</v>
      </c>
      <c r="M57">
        <f>VLOOKUP(L57,Regolamento!A:B,2,1)</f>
        <v>0.5</v>
      </c>
      <c r="N57" s="4">
        <f t="shared" si="8"/>
        <v>1.5</v>
      </c>
      <c r="O57" s="4">
        <f t="shared" si="9"/>
        <v>1.69</v>
      </c>
      <c r="P57" s="6">
        <f t="shared" si="10"/>
        <v>0</v>
      </c>
      <c r="Q57" s="6"/>
      <c r="R57" s="6">
        <f t="shared" si="11"/>
        <v>0</v>
      </c>
    </row>
    <row r="58" spans="1:18" x14ac:dyDescent="0.25">
      <c r="A58" s="63"/>
      <c r="B58" s="59" t="e">
        <f>VLOOKUP(A58,concorrenti!A:B,2,0)</f>
        <v>#N/A</v>
      </c>
      <c r="C58" s="12" t="e">
        <f>VLOOKUP(A58,concorrenti!A:E,5,0)</f>
        <v>#N/A</v>
      </c>
      <c r="D58" s="63"/>
      <c r="E58" s="63"/>
      <c r="H58" s="101"/>
      <c r="I58" s="79" t="e">
        <f t="shared" si="12"/>
        <v>#N/A</v>
      </c>
      <c r="J58" s="4" t="e">
        <f t="shared" si="7"/>
        <v>#N/A</v>
      </c>
      <c r="L58">
        <v>47</v>
      </c>
      <c r="M58">
        <f>VLOOKUP(L58,Regolamento!A:B,2,1)</f>
        <v>0.5</v>
      </c>
      <c r="N58" s="4">
        <f t="shared" si="8"/>
        <v>1.5</v>
      </c>
      <c r="O58" s="4">
        <f t="shared" si="9"/>
        <v>1.69</v>
      </c>
      <c r="P58" s="6">
        <f t="shared" si="10"/>
        <v>0</v>
      </c>
      <c r="Q58" s="6"/>
      <c r="R58" s="6">
        <f t="shared" si="11"/>
        <v>0</v>
      </c>
    </row>
    <row r="59" spans="1:18" x14ac:dyDescent="0.25">
      <c r="A59" s="63"/>
      <c r="B59" s="59" t="e">
        <f>VLOOKUP(A59,concorrenti!A:B,2,0)</f>
        <v>#N/A</v>
      </c>
      <c r="C59" s="12" t="e">
        <f>VLOOKUP(A59,concorrenti!A:E,5,0)</f>
        <v>#N/A</v>
      </c>
      <c r="D59" s="63"/>
      <c r="E59" s="63"/>
      <c r="H59" s="101"/>
      <c r="I59" s="79" t="e">
        <f t="shared" si="12"/>
        <v>#N/A</v>
      </c>
      <c r="J59" s="4" t="e">
        <f t="shared" si="7"/>
        <v>#N/A</v>
      </c>
      <c r="L59">
        <v>48</v>
      </c>
      <c r="M59">
        <f>VLOOKUP(L59,Regolamento!A:B,2,1)</f>
        <v>0.5</v>
      </c>
      <c r="N59" s="4">
        <f t="shared" si="8"/>
        <v>1.5</v>
      </c>
      <c r="O59" s="4">
        <f t="shared" si="9"/>
        <v>1.69</v>
      </c>
      <c r="P59" s="6">
        <f t="shared" si="10"/>
        <v>0</v>
      </c>
      <c r="Q59" s="6"/>
      <c r="R59" s="6">
        <f t="shared" si="11"/>
        <v>0</v>
      </c>
    </row>
    <row r="60" spans="1:18" x14ac:dyDescent="0.25">
      <c r="A60" s="63"/>
      <c r="B60" s="59" t="e">
        <f>VLOOKUP(A60,concorrenti!A:B,2,0)</f>
        <v>#N/A</v>
      </c>
      <c r="C60" s="12" t="e">
        <f>VLOOKUP(A60,concorrenti!A:E,5,0)</f>
        <v>#N/A</v>
      </c>
      <c r="D60" s="63"/>
      <c r="E60" s="63"/>
      <c r="H60" s="101"/>
      <c r="I60" s="79" t="e">
        <f t="shared" si="12"/>
        <v>#N/A</v>
      </c>
      <c r="J60" s="4" t="e">
        <f t="shared" si="7"/>
        <v>#N/A</v>
      </c>
      <c r="L60">
        <v>49</v>
      </c>
      <c r="M60">
        <f>VLOOKUP(L60,Regolamento!A:B,2,1)</f>
        <v>0.5</v>
      </c>
      <c r="N60" s="4">
        <f t="shared" si="8"/>
        <v>1.5</v>
      </c>
      <c r="O60" s="4">
        <f t="shared" si="9"/>
        <v>1.69</v>
      </c>
      <c r="P60" s="6">
        <f t="shared" si="10"/>
        <v>0</v>
      </c>
      <c r="Q60" s="6"/>
      <c r="R60" s="6">
        <f t="shared" si="11"/>
        <v>0</v>
      </c>
    </row>
    <row r="61" spans="1:18" x14ac:dyDescent="0.25">
      <c r="A61" s="63"/>
      <c r="B61" s="59" t="e">
        <f>VLOOKUP(A61,concorrenti!A:B,2,0)</f>
        <v>#N/A</v>
      </c>
      <c r="C61" s="12" t="e">
        <f>VLOOKUP(A61,concorrenti!A:E,5,0)</f>
        <v>#N/A</v>
      </c>
      <c r="D61" s="63"/>
      <c r="E61" s="63"/>
      <c r="H61" s="101"/>
      <c r="I61" s="79" t="e">
        <f t="shared" si="12"/>
        <v>#N/A</v>
      </c>
      <c r="J61" s="4" t="e">
        <f t="shared" si="7"/>
        <v>#N/A</v>
      </c>
      <c r="L61">
        <v>50</v>
      </c>
      <c r="M61">
        <f>VLOOKUP(L61,Regolamento!A:B,2,1)</f>
        <v>0.5</v>
      </c>
      <c r="N61" s="4">
        <f t="shared" si="8"/>
        <v>1.5</v>
      </c>
      <c r="O61" s="4">
        <f t="shared" si="9"/>
        <v>1.69</v>
      </c>
      <c r="P61" s="6">
        <f t="shared" si="10"/>
        <v>0</v>
      </c>
      <c r="Q61" s="6"/>
      <c r="R61" s="6">
        <f t="shared" si="11"/>
        <v>0</v>
      </c>
    </row>
    <row r="62" spans="1:18" x14ac:dyDescent="0.25">
      <c r="A62" s="63"/>
      <c r="B62" s="59" t="e">
        <f>VLOOKUP(A62,concorrenti!A:B,2,0)</f>
        <v>#N/A</v>
      </c>
      <c r="C62" s="12" t="e">
        <f>VLOOKUP(A62,concorrenti!A:E,5,0)</f>
        <v>#N/A</v>
      </c>
      <c r="D62" s="63"/>
      <c r="E62" s="63"/>
      <c r="H62" s="101"/>
      <c r="I62" s="79" t="e">
        <f t="shared" si="12"/>
        <v>#N/A</v>
      </c>
      <c r="J62" s="4" t="e">
        <f t="shared" si="7"/>
        <v>#N/A</v>
      </c>
      <c r="L62">
        <v>51</v>
      </c>
      <c r="M62">
        <f>VLOOKUP(L62,Regolamento!A:B,2,1)</f>
        <v>0.5</v>
      </c>
      <c r="N62" s="4">
        <f t="shared" si="8"/>
        <v>1.5</v>
      </c>
      <c r="O62" s="4">
        <f t="shared" si="9"/>
        <v>1.69</v>
      </c>
      <c r="P62" s="6">
        <f t="shared" si="10"/>
        <v>0</v>
      </c>
      <c r="Q62" s="6"/>
      <c r="R62" s="6">
        <f t="shared" si="11"/>
        <v>0</v>
      </c>
    </row>
    <row r="63" spans="1:18" x14ac:dyDescent="0.25">
      <c r="A63" s="63"/>
      <c r="B63" s="59" t="e">
        <f>VLOOKUP(A63,concorrenti!A:B,2,0)</f>
        <v>#N/A</v>
      </c>
      <c r="C63" s="12" t="e">
        <f>VLOOKUP(A63,concorrenti!A:E,5,0)</f>
        <v>#N/A</v>
      </c>
      <c r="D63" s="63"/>
      <c r="E63" s="63"/>
      <c r="H63" s="101"/>
      <c r="I63" s="79" t="e">
        <f t="shared" si="12"/>
        <v>#N/A</v>
      </c>
      <c r="J63" s="4" t="e">
        <f t="shared" si="7"/>
        <v>#N/A</v>
      </c>
      <c r="L63">
        <v>52</v>
      </c>
      <c r="M63">
        <f>VLOOKUP(L63,Regolamento!A:B,2,1)</f>
        <v>0.5</v>
      </c>
      <c r="N63" s="4">
        <f t="shared" si="8"/>
        <v>1.5</v>
      </c>
      <c r="O63" s="4">
        <f t="shared" si="9"/>
        <v>1.69</v>
      </c>
      <c r="P63" s="6">
        <f t="shared" si="10"/>
        <v>0</v>
      </c>
      <c r="Q63" s="6"/>
      <c r="R63" s="6">
        <f t="shared" si="11"/>
        <v>0</v>
      </c>
    </row>
    <row r="64" spans="1:18" x14ac:dyDescent="0.25">
      <c r="A64" s="63"/>
      <c r="B64" s="59" t="e">
        <f>VLOOKUP(A64,concorrenti!A:B,2,0)</f>
        <v>#N/A</v>
      </c>
      <c r="C64" s="12" t="e">
        <f>VLOOKUP(A64,concorrenti!A:E,5,0)</f>
        <v>#N/A</v>
      </c>
      <c r="D64" s="63"/>
      <c r="E64" s="63"/>
      <c r="H64" s="101"/>
      <c r="I64" s="79" t="e">
        <f t="shared" si="12"/>
        <v>#N/A</v>
      </c>
      <c r="J64" s="4" t="e">
        <f t="shared" si="7"/>
        <v>#N/A</v>
      </c>
      <c r="L64">
        <v>53</v>
      </c>
      <c r="M64">
        <f>VLOOKUP(L64,Regolamento!A:B,2,1)</f>
        <v>0.5</v>
      </c>
      <c r="N64" s="4">
        <f t="shared" si="8"/>
        <v>1.5</v>
      </c>
      <c r="O64" s="4">
        <f t="shared" si="9"/>
        <v>1.69</v>
      </c>
      <c r="P64" s="6">
        <f t="shared" si="10"/>
        <v>0</v>
      </c>
      <c r="Q64" s="6"/>
      <c r="R64" s="6">
        <f t="shared" si="11"/>
        <v>0</v>
      </c>
    </row>
    <row r="65" spans="1:18" x14ac:dyDescent="0.25">
      <c r="A65" s="63"/>
      <c r="B65" s="59" t="e">
        <f>VLOOKUP(A65,concorrenti!A:B,2,0)</f>
        <v>#N/A</v>
      </c>
      <c r="C65" s="12" t="e">
        <f>VLOOKUP(A65,concorrenti!A:E,5,0)</f>
        <v>#N/A</v>
      </c>
      <c r="D65" s="63"/>
      <c r="E65" s="63"/>
      <c r="H65" s="101"/>
      <c r="I65" s="79" t="e">
        <f>IF(C65&lt;&gt;0,((1+RIGHT(F65,2)/100)-0.1),(1+RIGHT(F65,2)/100))+1</f>
        <v>#N/A</v>
      </c>
      <c r="J65" s="4" t="e">
        <f t="shared" si="7"/>
        <v>#N/A</v>
      </c>
      <c r="L65">
        <v>54</v>
      </c>
      <c r="M65">
        <f>VLOOKUP(L65,Regolamento!A:B,2,1)</f>
        <v>0.5</v>
      </c>
      <c r="N65" s="4">
        <f t="shared" si="8"/>
        <v>1.5</v>
      </c>
      <c r="O65" s="4">
        <f t="shared" si="9"/>
        <v>1.69</v>
      </c>
      <c r="P65" s="99">
        <f t="shared" si="10"/>
        <v>0</v>
      </c>
      <c r="Q65" s="6"/>
      <c r="R65" s="6">
        <f t="shared" si="11"/>
        <v>0</v>
      </c>
    </row>
    <row r="66" spans="1:18" x14ac:dyDescent="0.25">
      <c r="A66" s="63"/>
      <c r="B66" s="59" t="e">
        <f>VLOOKUP(A66,concorrenti!A:B,2,0)</f>
        <v>#N/A</v>
      </c>
      <c r="C66" s="12" t="e">
        <f>VLOOKUP(A66,concorrenti!A:E,5,0)</f>
        <v>#N/A</v>
      </c>
      <c r="D66" s="63"/>
      <c r="E66" s="63"/>
      <c r="H66" s="101"/>
      <c r="I66" s="79" t="e">
        <f>IF(C66&lt;&gt;0,((1+RIGHT(F66,2)/100)-0.1),(1+RIGHT(F66,2)/100))</f>
        <v>#N/A</v>
      </c>
      <c r="J66" s="4" t="e">
        <f t="shared" si="7"/>
        <v>#N/A</v>
      </c>
      <c r="L66">
        <v>55</v>
      </c>
      <c r="M66">
        <f>VLOOKUP(L66,Regolamento!A:B,2,1)</f>
        <v>0.5</v>
      </c>
      <c r="N66" s="4">
        <f t="shared" si="8"/>
        <v>1.5</v>
      </c>
      <c r="O66" s="4">
        <f t="shared" si="9"/>
        <v>1.69</v>
      </c>
      <c r="P66" s="6">
        <f t="shared" si="10"/>
        <v>0</v>
      </c>
      <c r="Q66" s="6"/>
      <c r="R66" s="6">
        <f t="shared" si="11"/>
        <v>0</v>
      </c>
    </row>
    <row r="67" spans="1:18" x14ac:dyDescent="0.25">
      <c r="A67" s="63"/>
      <c r="B67" s="59" t="e">
        <f>VLOOKUP(A67,concorrenti!A:B,2,0)</f>
        <v>#N/A</v>
      </c>
      <c r="C67" s="12" t="e">
        <f>VLOOKUP(A67,concorrenti!A:E,5,0)</f>
        <v>#N/A</v>
      </c>
      <c r="D67" s="63"/>
      <c r="E67" s="63"/>
      <c r="H67" s="101"/>
      <c r="I67" s="79" t="e">
        <f>IF(C67&lt;&gt;0,((1+RIGHT(F67,2)/100)-0.1),(1+RIGHT(F67,2)/100))+1</f>
        <v>#N/A</v>
      </c>
      <c r="J67" s="4" t="e">
        <f t="shared" si="7"/>
        <v>#N/A</v>
      </c>
      <c r="L67">
        <v>56</v>
      </c>
      <c r="M67">
        <f>VLOOKUP(L67,Regolamento!A:B,2,1)</f>
        <v>0.5</v>
      </c>
      <c r="N67" s="4">
        <f t="shared" si="8"/>
        <v>1.5</v>
      </c>
      <c r="O67" s="4">
        <f t="shared" si="9"/>
        <v>1.69</v>
      </c>
      <c r="P67" s="99">
        <f t="shared" si="10"/>
        <v>0</v>
      </c>
      <c r="Q67" s="6"/>
      <c r="R67" s="6">
        <f t="shared" si="11"/>
        <v>0</v>
      </c>
    </row>
    <row r="68" spans="1:18" x14ac:dyDescent="0.25">
      <c r="A68" s="63"/>
      <c r="B68" s="59" t="e">
        <f>VLOOKUP(A68,concorrenti!A:B,2,0)</f>
        <v>#N/A</v>
      </c>
      <c r="C68" s="12" t="e">
        <f>VLOOKUP(A68,concorrenti!A:E,5,0)</f>
        <v>#N/A</v>
      </c>
      <c r="D68" s="63"/>
      <c r="E68" s="63"/>
      <c r="H68" s="101"/>
      <c r="I68" s="79" t="e">
        <f>IF(C68&lt;&gt;0,((1+RIGHT(F68,2)/100)-0.1),(1+RIGHT(F68,2)/100))</f>
        <v>#N/A</v>
      </c>
      <c r="J68" s="4" t="e">
        <f t="shared" si="7"/>
        <v>#N/A</v>
      </c>
      <c r="L68">
        <v>57</v>
      </c>
      <c r="M68">
        <f>VLOOKUP(L68,Regolamento!A:B,2,1)</f>
        <v>0.5</v>
      </c>
      <c r="N68" s="4">
        <f t="shared" si="8"/>
        <v>1.5</v>
      </c>
      <c r="O68" s="4">
        <f t="shared" si="9"/>
        <v>1.69</v>
      </c>
      <c r="P68" s="99">
        <f t="shared" si="10"/>
        <v>0</v>
      </c>
      <c r="Q68" s="6"/>
      <c r="R68" s="6">
        <f t="shared" si="11"/>
        <v>0</v>
      </c>
    </row>
    <row r="69" spans="1:18" x14ac:dyDescent="0.25">
      <c r="A69" s="63"/>
      <c r="B69" s="59"/>
      <c r="C69" s="12"/>
      <c r="D69" s="63"/>
      <c r="E69" s="63"/>
      <c r="H69" s="100"/>
      <c r="N69" s="4"/>
      <c r="O69" s="4"/>
      <c r="P69" s="6"/>
      <c r="Q69" s="6"/>
      <c r="R69" s="6">
        <f t="shared" si="11"/>
        <v>0</v>
      </c>
    </row>
    <row r="71" spans="1:18" x14ac:dyDescent="0.25">
      <c r="A71" s="63"/>
      <c r="B71" s="59" t="e">
        <f>VLOOKUP(A71,concorrenti!A:B,2,0)</f>
        <v>#N/A</v>
      </c>
      <c r="C71" s="12" t="e">
        <f>VLOOKUP(A71,concorrenti!A:E,5,1)</f>
        <v>#N/A</v>
      </c>
      <c r="D71" s="63" t="s">
        <v>412</v>
      </c>
      <c r="E71" s="63" t="s">
        <v>413</v>
      </c>
      <c r="F71">
        <v>1963</v>
      </c>
      <c r="H71" t="s">
        <v>383</v>
      </c>
      <c r="P71" s="4">
        <v>1E-3</v>
      </c>
    </row>
    <row r="73" spans="1:18" x14ac:dyDescent="0.25">
      <c r="P73" s="103">
        <f>SUM(P12:P72)</f>
        <v>1E-3</v>
      </c>
    </row>
  </sheetData>
  <sortState ref="T1:U15">
    <sortCondition descending="1" ref="U1:U15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FFFF00"/>
  </sheetPr>
  <dimension ref="A1:V64"/>
  <sheetViews>
    <sheetView workbookViewId="0">
      <selection activeCell="E4" sqref="E4"/>
    </sheetView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95" t="s">
        <v>428</v>
      </c>
      <c r="I1" s="195"/>
      <c r="J1" s="195"/>
      <c r="K1" s="195"/>
      <c r="L1" s="195"/>
      <c r="M1" s="195"/>
      <c r="N1" s="195"/>
      <c r="O1" s="195"/>
      <c r="P1" s="195"/>
      <c r="T1" t="s">
        <v>94</v>
      </c>
      <c r="V1">
        <v>15</v>
      </c>
    </row>
    <row r="2" spans="1:22" ht="14.25" x14ac:dyDescent="0.25">
      <c r="A2" t="s">
        <v>47</v>
      </c>
      <c r="E2" s="33">
        <v>45935</v>
      </c>
      <c r="T2" t="s">
        <v>93</v>
      </c>
      <c r="V2">
        <v>12</v>
      </c>
    </row>
    <row r="3" spans="1:22" ht="14.25" x14ac:dyDescent="0.25">
      <c r="A3" t="s">
        <v>62</v>
      </c>
      <c r="E3" s="33" t="s">
        <v>98</v>
      </c>
      <c r="T3" t="s">
        <v>63</v>
      </c>
      <c r="V3">
        <v>10</v>
      </c>
    </row>
    <row r="4" spans="1:22" ht="14.25" x14ac:dyDescent="0.25">
      <c r="A4" t="s">
        <v>50</v>
      </c>
      <c r="E4" s="1"/>
      <c r="T4" t="s">
        <v>65</v>
      </c>
      <c r="V4">
        <v>8</v>
      </c>
    </row>
    <row r="5" spans="1:22" ht="14.25" x14ac:dyDescent="0.25">
      <c r="A5" t="s">
        <v>48</v>
      </c>
      <c r="E5" s="1"/>
      <c r="T5" t="s">
        <v>318</v>
      </c>
      <c r="V5">
        <v>7</v>
      </c>
    </row>
    <row r="6" spans="1:22" ht="14.25" x14ac:dyDescent="0.25">
      <c r="A6" t="s">
        <v>49</v>
      </c>
      <c r="E6" s="1"/>
      <c r="T6" t="s">
        <v>111</v>
      </c>
      <c r="V6">
        <v>6</v>
      </c>
    </row>
    <row r="7" spans="1:22" ht="14.25" x14ac:dyDescent="0.25">
      <c r="D7" s="1"/>
      <c r="T7" t="s">
        <v>95</v>
      </c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T8" t="s">
        <v>321</v>
      </c>
      <c r="V8">
        <v>4</v>
      </c>
    </row>
    <row r="9" spans="1:22" ht="14.25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197</v>
      </c>
      <c r="V9">
        <v>2</v>
      </c>
    </row>
    <row r="10" spans="1:22" ht="14.25" x14ac:dyDescent="0.25">
      <c r="H10" s="21" t="s">
        <v>36</v>
      </c>
      <c r="I10" s="22"/>
      <c r="J10" s="64" t="s">
        <v>38</v>
      </c>
      <c r="K10" s="6"/>
      <c r="L10" s="27"/>
      <c r="M10" s="32"/>
      <c r="N10" s="22"/>
      <c r="O10" s="22"/>
      <c r="P10" s="23"/>
      <c r="T10" t="s">
        <v>7</v>
      </c>
    </row>
    <row r="11" spans="1:22" ht="14.25" x14ac:dyDescent="0.25">
      <c r="R11" s="7" t="s">
        <v>106</v>
      </c>
    </row>
    <row r="12" spans="1:22" x14ac:dyDescent="0.25">
      <c r="A12" s="86"/>
      <c r="B12" s="113" t="e">
        <f>VLOOKUP(A12,concorrenti!A:B,2,0)</f>
        <v>#N/A</v>
      </c>
      <c r="C12" s="113" t="e">
        <f>VLOOKUP(A12,concorrenti!A:E,5,1)</f>
        <v>#N/A</v>
      </c>
      <c r="D12" s="115"/>
      <c r="E12" s="115"/>
      <c r="F12" s="115"/>
      <c r="G12" s="115"/>
      <c r="H12" s="120"/>
      <c r="I12" s="116" t="e">
        <f t="shared" ref="I12:I37" si="0">IF(C12&lt;&gt;0,((1+RIGHT(F12,2)/100)-0.1),(1+RIGHT(F12,2)/100))</f>
        <v>#N/A</v>
      </c>
      <c r="J12" s="116" t="e">
        <f t="shared" ref="J12:J59" si="1">+H12*I12</f>
        <v>#N/A</v>
      </c>
      <c r="K12" s="115"/>
      <c r="L12" s="115">
        <v>1</v>
      </c>
      <c r="M12" s="115">
        <f>VLOOKUP(L12,Regolamento!A:B,2,1)</f>
        <v>50</v>
      </c>
      <c r="N12" s="116">
        <f t="shared" ref="N12:N59" si="2">1+E$5/100</f>
        <v>1</v>
      </c>
      <c r="O12" s="116">
        <f t="shared" ref="O12:O59" si="3">1+E$6/100</f>
        <v>1</v>
      </c>
      <c r="P12" s="15">
        <f t="shared" ref="P12:P59" si="4">IF(H12&lt;&gt;0,+M12*N12*O12,0)</f>
        <v>0</v>
      </c>
      <c r="Q12" s="115"/>
      <c r="R12" s="15" t="e">
        <f t="shared" ref="R12:R59" si="5">+H12/E$5</f>
        <v>#DIV/0!</v>
      </c>
      <c r="T12" s="51"/>
      <c r="U12" s="10"/>
    </row>
    <row r="13" spans="1:22" x14ac:dyDescent="0.25">
      <c r="A13" s="63"/>
      <c r="B13" s="113" t="e">
        <f>VLOOKUP(A13,concorrenti!A:B,2,0)</f>
        <v>#N/A</v>
      </c>
      <c r="C13" s="113" t="e">
        <f>VLOOKUP(A13,concorrenti!A:E,5,1)</f>
        <v>#N/A</v>
      </c>
      <c r="D13" s="115"/>
      <c r="E13" s="115"/>
      <c r="F13" s="115"/>
      <c r="G13" s="115"/>
      <c r="H13" s="116"/>
      <c r="I13" s="116" t="e">
        <f t="shared" si="0"/>
        <v>#N/A</v>
      </c>
      <c r="J13" s="116" t="e">
        <f t="shared" si="1"/>
        <v>#N/A</v>
      </c>
      <c r="K13" s="115"/>
      <c r="L13" s="115">
        <v>2</v>
      </c>
      <c r="M13" s="115">
        <f>VLOOKUP(L13,Regolamento!A:B,2,1)</f>
        <v>45</v>
      </c>
      <c r="N13" s="116">
        <f t="shared" si="2"/>
        <v>1</v>
      </c>
      <c r="O13" s="116">
        <f t="shared" si="3"/>
        <v>1</v>
      </c>
      <c r="P13" s="15">
        <f t="shared" si="4"/>
        <v>0</v>
      </c>
      <c r="Q13" s="115"/>
      <c r="R13" s="15" t="e">
        <f t="shared" si="5"/>
        <v>#DIV/0!</v>
      </c>
      <c r="T13" s="51"/>
      <c r="U13" s="10"/>
    </row>
    <row r="14" spans="1:22" x14ac:dyDescent="0.25">
      <c r="A14" s="63"/>
      <c r="B14" s="113" t="e">
        <f>VLOOKUP(A14,concorrenti!A:B,2,0)</f>
        <v>#N/A</v>
      </c>
      <c r="C14" s="113" t="e">
        <f>VLOOKUP(A14,concorrenti!A:E,5,1)</f>
        <v>#N/A</v>
      </c>
      <c r="D14" s="115"/>
      <c r="E14" s="115"/>
      <c r="F14" s="115"/>
      <c r="G14" s="115"/>
      <c r="H14" s="116"/>
      <c r="I14" s="116" t="e">
        <f t="shared" si="0"/>
        <v>#N/A</v>
      </c>
      <c r="J14" s="116" t="e">
        <f t="shared" si="1"/>
        <v>#N/A</v>
      </c>
      <c r="K14" s="115"/>
      <c r="L14" s="115">
        <v>3</v>
      </c>
      <c r="M14" s="115">
        <f>VLOOKUP(L14,Regolamento!A:B,2,1)</f>
        <v>41</v>
      </c>
      <c r="N14" s="116">
        <f t="shared" si="2"/>
        <v>1</v>
      </c>
      <c r="O14" s="116">
        <f t="shared" si="3"/>
        <v>1</v>
      </c>
      <c r="P14" s="15">
        <f t="shared" si="4"/>
        <v>0</v>
      </c>
      <c r="Q14" s="115"/>
      <c r="R14" s="15" t="e">
        <f t="shared" si="5"/>
        <v>#DIV/0!</v>
      </c>
      <c r="T14" s="51"/>
      <c r="U14" s="10"/>
    </row>
    <row r="15" spans="1:22" x14ac:dyDescent="0.25">
      <c r="A15" s="63"/>
      <c r="B15" s="113" t="e">
        <f>VLOOKUP(A15,concorrenti!A:B,2,0)</f>
        <v>#N/A</v>
      </c>
      <c r="C15" s="113" t="e">
        <f>VLOOKUP(A15,concorrenti!A:E,5,1)</f>
        <v>#N/A</v>
      </c>
      <c r="D15" s="115"/>
      <c r="E15" s="115"/>
      <c r="F15" s="115"/>
      <c r="G15" s="115"/>
      <c r="H15" s="120"/>
      <c r="I15" s="116" t="e">
        <f t="shared" si="0"/>
        <v>#N/A</v>
      </c>
      <c r="J15" s="116" t="e">
        <f t="shared" si="1"/>
        <v>#N/A</v>
      </c>
      <c r="K15" s="115"/>
      <c r="L15" s="115">
        <v>4</v>
      </c>
      <c r="M15" s="115">
        <f>VLOOKUP(L15,Regolamento!A:B,2,1)</f>
        <v>38</v>
      </c>
      <c r="N15" s="116">
        <f t="shared" si="2"/>
        <v>1</v>
      </c>
      <c r="O15" s="116">
        <f t="shared" si="3"/>
        <v>1</v>
      </c>
      <c r="P15" s="15">
        <f t="shared" si="4"/>
        <v>0</v>
      </c>
      <c r="Q15" s="115"/>
      <c r="R15" s="15" t="e">
        <f t="shared" si="5"/>
        <v>#DIV/0!</v>
      </c>
      <c r="T15" s="51"/>
      <c r="U15" s="10"/>
    </row>
    <row r="16" spans="1:22" x14ac:dyDescent="0.25">
      <c r="A16" s="63"/>
      <c r="B16" s="113" t="e">
        <f>VLOOKUP(A16,concorrenti!A:B,2,0)</f>
        <v>#N/A</v>
      </c>
      <c r="C16" s="113" t="e">
        <f>VLOOKUP(A16,concorrenti!A:E,5,1)</f>
        <v>#N/A</v>
      </c>
      <c r="D16" s="115"/>
      <c r="E16" s="115"/>
      <c r="F16" s="115"/>
      <c r="G16" s="115"/>
      <c r="H16" s="116"/>
      <c r="I16" s="116" t="e">
        <f t="shared" si="0"/>
        <v>#N/A</v>
      </c>
      <c r="J16" s="116" t="e">
        <f t="shared" si="1"/>
        <v>#N/A</v>
      </c>
      <c r="K16" s="115"/>
      <c r="L16" s="115">
        <v>5</v>
      </c>
      <c r="M16" s="115">
        <f>VLOOKUP(L16,Regolamento!A:B,2,1)</f>
        <v>36</v>
      </c>
      <c r="N16" s="116">
        <f t="shared" si="2"/>
        <v>1</v>
      </c>
      <c r="O16" s="116">
        <f t="shared" si="3"/>
        <v>1</v>
      </c>
      <c r="P16" s="15">
        <f t="shared" si="4"/>
        <v>0</v>
      </c>
      <c r="Q16" s="115"/>
      <c r="R16" s="15" t="e">
        <f t="shared" si="5"/>
        <v>#DIV/0!</v>
      </c>
      <c r="T16" s="51"/>
      <c r="U16" s="10"/>
    </row>
    <row r="17" spans="1:21" x14ac:dyDescent="0.25">
      <c r="A17" s="63"/>
      <c r="B17" s="113" t="e">
        <f>VLOOKUP(A17,concorrenti!A:B,2,0)</f>
        <v>#N/A</v>
      </c>
      <c r="C17" s="113" t="e">
        <f>VLOOKUP(A17,concorrenti!A:E,5,1)</f>
        <v>#N/A</v>
      </c>
      <c r="D17" s="115"/>
      <c r="E17" s="115"/>
      <c r="F17" s="115"/>
      <c r="G17" s="115"/>
      <c r="H17" s="120"/>
      <c r="I17" s="116" t="e">
        <f t="shared" si="0"/>
        <v>#N/A</v>
      </c>
      <c r="J17" s="116" t="e">
        <f t="shared" si="1"/>
        <v>#N/A</v>
      </c>
      <c r="K17" s="115"/>
      <c r="L17" s="115">
        <v>6</v>
      </c>
      <c r="M17" s="115">
        <f>VLOOKUP(L17,Regolamento!A:B,2,1)</f>
        <v>35</v>
      </c>
      <c r="N17" s="116">
        <f t="shared" si="2"/>
        <v>1</v>
      </c>
      <c r="O17" s="116">
        <f t="shared" si="3"/>
        <v>1</v>
      </c>
      <c r="P17" s="15">
        <f t="shared" si="4"/>
        <v>0</v>
      </c>
      <c r="Q17" s="115"/>
      <c r="R17" s="15" t="e">
        <f t="shared" si="5"/>
        <v>#DIV/0!</v>
      </c>
      <c r="T17" s="51"/>
      <c r="U17" s="10"/>
    </row>
    <row r="18" spans="1:21" x14ac:dyDescent="0.25">
      <c r="A18" s="8"/>
      <c r="B18" s="113" t="e">
        <f>VLOOKUP(A18,concorrenti!A:B,2,0)</f>
        <v>#N/A</v>
      </c>
      <c r="C18" s="113" t="e">
        <f>VLOOKUP(A18,concorrenti!A:E,5,1)</f>
        <v>#N/A</v>
      </c>
      <c r="D18" s="115"/>
      <c r="E18" s="115"/>
      <c r="F18" s="115"/>
      <c r="G18" s="115"/>
      <c r="H18" s="116"/>
      <c r="I18" s="116" t="e">
        <f t="shared" si="0"/>
        <v>#N/A</v>
      </c>
      <c r="J18" s="116" t="e">
        <f t="shared" si="1"/>
        <v>#N/A</v>
      </c>
      <c r="K18" s="115"/>
      <c r="L18" s="115">
        <v>7</v>
      </c>
      <c r="M18" s="115">
        <f>VLOOKUP(L18,Regolamento!A:B,2,1)</f>
        <v>34</v>
      </c>
      <c r="N18" s="116">
        <f t="shared" si="2"/>
        <v>1</v>
      </c>
      <c r="O18" s="116">
        <f t="shared" si="3"/>
        <v>1</v>
      </c>
      <c r="P18" s="15">
        <f t="shared" si="4"/>
        <v>0</v>
      </c>
      <c r="Q18" s="115"/>
      <c r="R18" s="15" t="e">
        <f t="shared" si="5"/>
        <v>#DIV/0!</v>
      </c>
      <c r="T18" s="51"/>
      <c r="U18" s="10"/>
    </row>
    <row r="19" spans="1:21" x14ac:dyDescent="0.25">
      <c r="A19" s="86"/>
      <c r="B19" s="113" t="e">
        <f>VLOOKUP(A19,concorrenti!A:B,2,0)</f>
        <v>#N/A</v>
      </c>
      <c r="C19" s="113" t="e">
        <f>VLOOKUP(A19,concorrenti!A:E,5,1)</f>
        <v>#N/A</v>
      </c>
      <c r="D19" s="115"/>
      <c r="E19" s="115"/>
      <c r="F19" s="115"/>
      <c r="G19" s="115"/>
      <c r="H19" s="120"/>
      <c r="I19" s="116" t="e">
        <f t="shared" si="0"/>
        <v>#N/A</v>
      </c>
      <c r="J19" s="116" t="e">
        <f t="shared" si="1"/>
        <v>#N/A</v>
      </c>
      <c r="K19" s="115"/>
      <c r="L19" s="115">
        <v>8</v>
      </c>
      <c r="M19" s="115">
        <f>VLOOKUP(L19,Regolamento!A:B,2,1)</f>
        <v>33</v>
      </c>
      <c r="N19" s="116">
        <f t="shared" si="2"/>
        <v>1</v>
      </c>
      <c r="O19" s="116">
        <f t="shared" si="3"/>
        <v>1</v>
      </c>
      <c r="P19" s="15">
        <f t="shared" si="4"/>
        <v>0</v>
      </c>
      <c r="Q19" s="115"/>
      <c r="R19" s="15" t="e">
        <f t="shared" si="5"/>
        <v>#DIV/0!</v>
      </c>
      <c r="T19" s="51"/>
      <c r="U19" s="10"/>
    </row>
    <row r="20" spans="1:21" x14ac:dyDescent="0.25">
      <c r="A20" s="63"/>
      <c r="B20" s="113" t="e">
        <f>VLOOKUP(A20,concorrenti!A:B,2,0)</f>
        <v>#N/A</v>
      </c>
      <c r="C20" s="113" t="e">
        <f>VLOOKUP(A20,concorrenti!A:E,5,1)</f>
        <v>#N/A</v>
      </c>
      <c r="D20" s="115"/>
      <c r="E20" s="121"/>
      <c r="F20" s="115"/>
      <c r="G20" s="115"/>
      <c r="H20" s="116"/>
      <c r="I20" s="116" t="e">
        <f t="shared" si="0"/>
        <v>#N/A</v>
      </c>
      <c r="J20" s="116" t="e">
        <f t="shared" si="1"/>
        <v>#N/A</v>
      </c>
      <c r="K20" s="115"/>
      <c r="L20" s="115">
        <v>9</v>
      </c>
      <c r="M20" s="115">
        <f>VLOOKUP(L20,Regolamento!A:B,2,1)</f>
        <v>32</v>
      </c>
      <c r="N20" s="116">
        <f t="shared" si="2"/>
        <v>1</v>
      </c>
      <c r="O20" s="116">
        <f t="shared" si="3"/>
        <v>1</v>
      </c>
      <c r="P20" s="15">
        <f t="shared" si="4"/>
        <v>0</v>
      </c>
      <c r="Q20" s="115"/>
      <c r="R20" s="15" t="e">
        <f t="shared" si="5"/>
        <v>#DIV/0!</v>
      </c>
      <c r="T20" s="51"/>
      <c r="U20" s="10"/>
    </row>
    <row r="21" spans="1:21" x14ac:dyDescent="0.25">
      <c r="A21" s="63"/>
      <c r="B21" s="113" t="e">
        <f>VLOOKUP(A21,concorrenti!A:B,2,0)</f>
        <v>#N/A</v>
      </c>
      <c r="C21" s="113" t="e">
        <f>VLOOKUP(A21,concorrenti!A:E,5,1)</f>
        <v>#N/A</v>
      </c>
      <c r="D21" s="115"/>
      <c r="E21" s="115"/>
      <c r="F21" s="115"/>
      <c r="G21" s="115"/>
      <c r="H21" s="120"/>
      <c r="I21" s="116" t="e">
        <f t="shared" si="0"/>
        <v>#N/A</v>
      </c>
      <c r="J21" s="116" t="e">
        <f t="shared" si="1"/>
        <v>#N/A</v>
      </c>
      <c r="K21" s="115"/>
      <c r="L21" s="115">
        <v>10</v>
      </c>
      <c r="M21" s="115">
        <f>VLOOKUP(L21,Regolamento!A:B,2,1)</f>
        <v>31</v>
      </c>
      <c r="N21" s="116">
        <f t="shared" si="2"/>
        <v>1</v>
      </c>
      <c r="O21" s="116">
        <f t="shared" si="3"/>
        <v>1</v>
      </c>
      <c r="P21" s="15">
        <f t="shared" si="4"/>
        <v>0</v>
      </c>
      <c r="Q21" s="115"/>
      <c r="R21" s="15" t="e">
        <f t="shared" si="5"/>
        <v>#DIV/0!</v>
      </c>
      <c r="T21" s="51"/>
      <c r="U21" s="10"/>
    </row>
    <row r="22" spans="1:21" x14ac:dyDescent="0.25">
      <c r="A22" s="63"/>
      <c r="B22" s="113" t="e">
        <f>VLOOKUP(A22,concorrenti!A:B,2,0)</f>
        <v>#N/A</v>
      </c>
      <c r="C22" s="113" t="e">
        <f>VLOOKUP(A22,concorrenti!A:E,5,1)</f>
        <v>#N/A</v>
      </c>
      <c r="D22" s="115"/>
      <c r="E22" s="115"/>
      <c r="F22" s="115"/>
      <c r="G22" s="115"/>
      <c r="H22" s="120"/>
      <c r="I22" s="116" t="e">
        <f t="shared" si="0"/>
        <v>#N/A</v>
      </c>
      <c r="J22" s="116" t="e">
        <f t="shared" si="1"/>
        <v>#N/A</v>
      </c>
      <c r="K22" s="115"/>
      <c r="L22" s="115">
        <v>11</v>
      </c>
      <c r="M22" s="115">
        <f>VLOOKUP(L22,Regolamento!A:B,2,1)</f>
        <v>30</v>
      </c>
      <c r="N22" s="116">
        <f t="shared" si="2"/>
        <v>1</v>
      </c>
      <c r="O22" s="116">
        <f t="shared" si="3"/>
        <v>1</v>
      </c>
      <c r="P22" s="15">
        <f t="shared" si="4"/>
        <v>0</v>
      </c>
      <c r="Q22" s="115"/>
      <c r="R22" s="15" t="e">
        <f t="shared" si="5"/>
        <v>#DIV/0!</v>
      </c>
      <c r="T22" s="51"/>
      <c r="U22" s="10"/>
    </row>
    <row r="23" spans="1:21" x14ac:dyDescent="0.25">
      <c r="A23" s="63"/>
      <c r="B23" s="113" t="e">
        <f>VLOOKUP(A23,concorrenti!A:B,2,0)</f>
        <v>#N/A</v>
      </c>
      <c r="C23" s="113" t="e">
        <f>VLOOKUP(A23,concorrenti!A:E,5,1)</f>
        <v>#N/A</v>
      </c>
      <c r="D23" s="115"/>
      <c r="E23" s="115"/>
      <c r="F23" s="115"/>
      <c r="G23" s="115"/>
      <c r="H23" s="116"/>
      <c r="I23" s="116" t="e">
        <f t="shared" si="0"/>
        <v>#N/A</v>
      </c>
      <c r="J23" s="116" t="e">
        <f t="shared" si="1"/>
        <v>#N/A</v>
      </c>
      <c r="K23" s="115"/>
      <c r="L23" s="115">
        <v>12</v>
      </c>
      <c r="M23" s="115">
        <f>VLOOKUP(L23,Regolamento!A:B,2,1)</f>
        <v>29</v>
      </c>
      <c r="N23" s="116">
        <f t="shared" si="2"/>
        <v>1</v>
      </c>
      <c r="O23" s="116">
        <f t="shared" si="3"/>
        <v>1</v>
      </c>
      <c r="P23" s="15">
        <f t="shared" si="4"/>
        <v>0</v>
      </c>
      <c r="Q23" s="115"/>
      <c r="R23" s="15" t="e">
        <f t="shared" si="5"/>
        <v>#DIV/0!</v>
      </c>
      <c r="T23" s="51"/>
      <c r="U23" s="10"/>
    </row>
    <row r="24" spans="1:21" x14ac:dyDescent="0.25">
      <c r="A24" s="8"/>
      <c r="B24" s="113" t="e">
        <f>VLOOKUP(A24,concorrenti!A:B,2,0)</f>
        <v>#N/A</v>
      </c>
      <c r="C24" s="113" t="e">
        <f>VLOOKUP(A24,concorrenti!A:E,5,1)</f>
        <v>#N/A</v>
      </c>
      <c r="D24" s="115"/>
      <c r="E24" s="121"/>
      <c r="F24" s="115"/>
      <c r="G24" s="115"/>
      <c r="H24" s="120"/>
      <c r="I24" s="116" t="e">
        <f t="shared" si="0"/>
        <v>#N/A</v>
      </c>
      <c r="J24" s="116" t="e">
        <f t="shared" si="1"/>
        <v>#N/A</v>
      </c>
      <c r="K24" s="115"/>
      <c r="L24" s="115">
        <v>13</v>
      </c>
      <c r="M24" s="115">
        <f>VLOOKUP(L24,Regolamento!A:B,2,1)</f>
        <v>28</v>
      </c>
      <c r="N24" s="116">
        <f t="shared" si="2"/>
        <v>1</v>
      </c>
      <c r="O24" s="116">
        <f t="shared" si="3"/>
        <v>1</v>
      </c>
      <c r="P24" s="15">
        <f t="shared" si="4"/>
        <v>0</v>
      </c>
      <c r="Q24" s="115"/>
      <c r="R24" s="15" t="e">
        <f t="shared" si="5"/>
        <v>#DIV/0!</v>
      </c>
      <c r="T24" s="51"/>
      <c r="U24" s="10"/>
    </row>
    <row r="25" spans="1:21" x14ac:dyDescent="0.25">
      <c r="A25" s="85"/>
      <c r="B25" s="113" t="e">
        <f>VLOOKUP(A25,concorrenti!A:B,2,0)</f>
        <v>#N/A</v>
      </c>
      <c r="C25" s="113" t="e">
        <f>VLOOKUP(A25,concorrenti!A:E,5,1)</f>
        <v>#N/A</v>
      </c>
      <c r="D25" s="115"/>
      <c r="E25" s="115"/>
      <c r="F25" s="115"/>
      <c r="G25" s="115"/>
      <c r="H25" s="120"/>
      <c r="I25" s="116" t="e">
        <f t="shared" si="0"/>
        <v>#N/A</v>
      </c>
      <c r="J25" s="116" t="e">
        <f t="shared" si="1"/>
        <v>#N/A</v>
      </c>
      <c r="K25" s="115"/>
      <c r="L25" s="115">
        <v>14</v>
      </c>
      <c r="M25" s="115">
        <f>VLOOKUP(L25,Regolamento!A:B,2,1)</f>
        <v>27</v>
      </c>
      <c r="N25" s="116">
        <f t="shared" si="2"/>
        <v>1</v>
      </c>
      <c r="O25" s="116">
        <f t="shared" si="3"/>
        <v>1</v>
      </c>
      <c r="P25" s="15">
        <f t="shared" si="4"/>
        <v>0</v>
      </c>
      <c r="Q25" s="115"/>
      <c r="R25" s="15" t="e">
        <f t="shared" si="5"/>
        <v>#DIV/0!</v>
      </c>
      <c r="T25" s="51"/>
      <c r="U25" s="10"/>
    </row>
    <row r="26" spans="1:21" x14ac:dyDescent="0.25">
      <c r="A26" s="63"/>
      <c r="B26" s="113" t="e">
        <f>VLOOKUP(A26,concorrenti!A:B,2,0)</f>
        <v>#N/A</v>
      </c>
      <c r="C26" s="113" t="e">
        <f>VLOOKUP(A26,concorrenti!A:E,5,1)</f>
        <v>#N/A</v>
      </c>
      <c r="D26" s="115"/>
      <c r="E26" s="121"/>
      <c r="F26" s="115"/>
      <c r="G26" s="115"/>
      <c r="H26" s="120"/>
      <c r="I26" s="116" t="e">
        <f t="shared" si="0"/>
        <v>#N/A</v>
      </c>
      <c r="J26" s="116" t="e">
        <f t="shared" si="1"/>
        <v>#N/A</v>
      </c>
      <c r="K26" s="115"/>
      <c r="L26" s="115">
        <v>15</v>
      </c>
      <c r="M26" s="115">
        <f>VLOOKUP(L26,Regolamento!A:B,2,1)</f>
        <v>26</v>
      </c>
      <c r="N26" s="116">
        <f t="shared" si="2"/>
        <v>1</v>
      </c>
      <c r="O26" s="116">
        <f t="shared" si="3"/>
        <v>1</v>
      </c>
      <c r="P26" s="15">
        <f t="shared" si="4"/>
        <v>0</v>
      </c>
      <c r="Q26" s="115"/>
      <c r="R26" s="15" t="e">
        <f t="shared" si="5"/>
        <v>#DIV/0!</v>
      </c>
      <c r="T26" s="51"/>
      <c r="U26" s="10"/>
    </row>
    <row r="27" spans="1:21" x14ac:dyDescent="0.25">
      <c r="A27" s="63"/>
      <c r="B27" s="113" t="e">
        <f>VLOOKUP(A27,concorrenti!A:B,2,0)</f>
        <v>#N/A</v>
      </c>
      <c r="C27" s="113" t="e">
        <f>VLOOKUP(A27,concorrenti!A:E,5,1)</f>
        <v>#N/A</v>
      </c>
      <c r="D27" s="115"/>
      <c r="E27" s="121"/>
      <c r="F27" s="115"/>
      <c r="G27" s="115"/>
      <c r="H27" s="120"/>
      <c r="I27" s="116" t="e">
        <f t="shared" si="0"/>
        <v>#N/A</v>
      </c>
      <c r="J27" s="116" t="e">
        <f t="shared" si="1"/>
        <v>#N/A</v>
      </c>
      <c r="K27" s="115"/>
      <c r="L27" s="115">
        <v>16</v>
      </c>
      <c r="M27" s="115">
        <f>VLOOKUP(L27,Regolamento!A:B,2,1)</f>
        <v>25</v>
      </c>
      <c r="N27" s="116">
        <f t="shared" si="2"/>
        <v>1</v>
      </c>
      <c r="O27" s="116">
        <f t="shared" si="3"/>
        <v>1</v>
      </c>
      <c r="P27" s="15">
        <f t="shared" si="4"/>
        <v>0</v>
      </c>
      <c r="Q27" s="115"/>
      <c r="R27" s="15" t="e">
        <f t="shared" si="5"/>
        <v>#DIV/0!</v>
      </c>
      <c r="T27" s="51"/>
      <c r="U27" s="10"/>
    </row>
    <row r="28" spans="1:21" x14ac:dyDescent="0.25">
      <c r="A28" s="63"/>
      <c r="B28" s="113" t="e">
        <f>VLOOKUP(A28,concorrenti!A:B,2,0)</f>
        <v>#N/A</v>
      </c>
      <c r="C28" s="113" t="e">
        <f>VLOOKUP(A28,concorrenti!A:E,5,1)</f>
        <v>#N/A</v>
      </c>
      <c r="D28" s="115"/>
      <c r="E28" s="115"/>
      <c r="F28" s="115"/>
      <c r="G28" s="115"/>
      <c r="H28" s="120"/>
      <c r="I28" s="116" t="e">
        <f t="shared" si="0"/>
        <v>#N/A</v>
      </c>
      <c r="J28" s="116" t="e">
        <f t="shared" si="1"/>
        <v>#N/A</v>
      </c>
      <c r="K28" s="115"/>
      <c r="L28" s="115">
        <v>17</v>
      </c>
      <c r="M28" s="115">
        <f>VLOOKUP(L28,Regolamento!A:B,2,1)</f>
        <v>24</v>
      </c>
      <c r="N28" s="116">
        <f t="shared" si="2"/>
        <v>1</v>
      </c>
      <c r="O28" s="116">
        <f t="shared" si="3"/>
        <v>1</v>
      </c>
      <c r="P28" s="15">
        <f t="shared" si="4"/>
        <v>0</v>
      </c>
      <c r="Q28" s="115"/>
      <c r="R28" s="15" t="e">
        <f t="shared" si="5"/>
        <v>#DIV/0!</v>
      </c>
      <c r="T28" s="51"/>
      <c r="U28" s="10"/>
    </row>
    <row r="29" spans="1:21" x14ac:dyDescent="0.25">
      <c r="A29" s="85"/>
      <c r="B29" s="113" t="e">
        <f>VLOOKUP(A29,concorrenti!A:B,2,0)</f>
        <v>#N/A</v>
      </c>
      <c r="C29" s="113" t="e">
        <f>VLOOKUP(A29,concorrenti!A:E,5,1)</f>
        <v>#N/A</v>
      </c>
      <c r="D29" s="115"/>
      <c r="E29" s="115"/>
      <c r="F29" s="115"/>
      <c r="G29" s="115"/>
      <c r="H29" s="116"/>
      <c r="I29" s="116" t="e">
        <f t="shared" si="0"/>
        <v>#N/A</v>
      </c>
      <c r="J29" s="116" t="e">
        <f t="shared" si="1"/>
        <v>#N/A</v>
      </c>
      <c r="K29" s="115"/>
      <c r="L29" s="115">
        <v>18</v>
      </c>
      <c r="M29" s="115">
        <f>VLOOKUP(L29,Regolamento!A:B,2,1)</f>
        <v>23</v>
      </c>
      <c r="N29" s="116">
        <f t="shared" si="2"/>
        <v>1</v>
      </c>
      <c r="O29" s="116">
        <f t="shared" si="3"/>
        <v>1</v>
      </c>
      <c r="P29" s="15">
        <f t="shared" si="4"/>
        <v>0</v>
      </c>
      <c r="Q29" s="115"/>
      <c r="R29" s="15" t="e">
        <f t="shared" si="5"/>
        <v>#DIV/0!</v>
      </c>
      <c r="T29" s="51"/>
      <c r="U29" s="10"/>
    </row>
    <row r="30" spans="1:21" x14ac:dyDescent="0.25">
      <c r="A30" s="63"/>
      <c r="B30" s="113" t="e">
        <f>VLOOKUP(A30,concorrenti!A:B,2,0)</f>
        <v>#N/A</v>
      </c>
      <c r="C30" s="113" t="e">
        <f>VLOOKUP(A30,concorrenti!A:E,5,1)</f>
        <v>#N/A</v>
      </c>
      <c r="D30" s="115"/>
      <c r="E30" s="115"/>
      <c r="F30" s="115"/>
      <c r="G30" s="115"/>
      <c r="H30" s="116"/>
      <c r="I30" s="116" t="e">
        <f t="shared" si="0"/>
        <v>#N/A</v>
      </c>
      <c r="J30" s="116" t="e">
        <f t="shared" si="1"/>
        <v>#N/A</v>
      </c>
      <c r="K30" s="115"/>
      <c r="L30" s="115">
        <v>19</v>
      </c>
      <c r="M30" s="115">
        <f>VLOOKUP(L30,Regolamento!A:B,2,1)</f>
        <v>22</v>
      </c>
      <c r="N30" s="116">
        <f t="shared" si="2"/>
        <v>1</v>
      </c>
      <c r="O30" s="116">
        <f t="shared" si="3"/>
        <v>1</v>
      </c>
      <c r="P30" s="15">
        <f t="shared" si="4"/>
        <v>0</v>
      </c>
      <c r="Q30" s="115"/>
      <c r="R30" s="15" t="e">
        <f t="shared" si="5"/>
        <v>#DIV/0!</v>
      </c>
      <c r="T30" s="51"/>
      <c r="U30" s="10"/>
    </row>
    <row r="31" spans="1:21" x14ac:dyDescent="0.25">
      <c r="A31" s="63"/>
      <c r="B31" s="113" t="e">
        <f>VLOOKUP(A31,concorrenti!A:B,2,0)</f>
        <v>#N/A</v>
      </c>
      <c r="C31" s="113" t="e">
        <f>VLOOKUP(A31,concorrenti!A:E,5,1)</f>
        <v>#N/A</v>
      </c>
      <c r="D31" s="115"/>
      <c r="E31" s="115"/>
      <c r="F31" s="115"/>
      <c r="G31" s="115"/>
      <c r="H31" s="116"/>
      <c r="I31" s="116" t="e">
        <f t="shared" si="0"/>
        <v>#N/A</v>
      </c>
      <c r="J31" s="116" t="e">
        <f t="shared" si="1"/>
        <v>#N/A</v>
      </c>
      <c r="K31" s="115"/>
      <c r="L31" s="115">
        <v>20</v>
      </c>
      <c r="M31" s="115">
        <f>VLOOKUP(L31,Regolamento!A:B,2,1)</f>
        <v>21</v>
      </c>
      <c r="N31" s="116">
        <f t="shared" si="2"/>
        <v>1</v>
      </c>
      <c r="O31" s="116">
        <f t="shared" si="3"/>
        <v>1</v>
      </c>
      <c r="P31" s="15">
        <f t="shared" si="4"/>
        <v>0</v>
      </c>
      <c r="Q31" s="115"/>
      <c r="R31" s="15" t="e">
        <f t="shared" si="5"/>
        <v>#DIV/0!</v>
      </c>
      <c r="T31" s="51"/>
      <c r="U31" s="10"/>
    </row>
    <row r="32" spans="1:21" x14ac:dyDescent="0.25">
      <c r="A32" s="63"/>
      <c r="B32" s="113" t="e">
        <f>VLOOKUP(A32,concorrenti!A:B,2,0)</f>
        <v>#N/A</v>
      </c>
      <c r="C32" s="113" t="e">
        <f>VLOOKUP(A32,concorrenti!A:E,5,1)</f>
        <v>#N/A</v>
      </c>
      <c r="D32" s="115"/>
      <c r="E32" s="115"/>
      <c r="F32" s="115"/>
      <c r="G32" s="115"/>
      <c r="H32" s="116"/>
      <c r="I32" s="116" t="e">
        <f t="shared" si="0"/>
        <v>#N/A</v>
      </c>
      <c r="J32" s="116" t="e">
        <f t="shared" si="1"/>
        <v>#N/A</v>
      </c>
      <c r="K32" s="118"/>
      <c r="L32" s="115">
        <v>21</v>
      </c>
      <c r="M32" s="115">
        <f>VLOOKUP(L32,Regolamento!A:B,2,1)</f>
        <v>20</v>
      </c>
      <c r="N32" s="116">
        <f t="shared" si="2"/>
        <v>1</v>
      </c>
      <c r="O32" s="116">
        <f t="shared" si="3"/>
        <v>1</v>
      </c>
      <c r="P32" s="15">
        <f t="shared" si="4"/>
        <v>0</v>
      </c>
      <c r="Q32" s="115"/>
      <c r="R32" s="15" t="e">
        <f t="shared" si="5"/>
        <v>#DIV/0!</v>
      </c>
    </row>
    <row r="33" spans="1:18" x14ac:dyDescent="0.25">
      <c r="A33" s="63"/>
      <c r="B33" s="113" t="e">
        <f>VLOOKUP(A33,concorrenti!A:B,2,0)</f>
        <v>#N/A</v>
      </c>
      <c r="C33" s="113" t="e">
        <f>VLOOKUP(A33,concorrenti!A:E,5,1)</f>
        <v>#N/A</v>
      </c>
      <c r="D33" s="115"/>
      <c r="E33" s="115"/>
      <c r="F33" s="115"/>
      <c r="G33" s="115"/>
      <c r="H33" s="116"/>
      <c r="I33" s="116" t="e">
        <f t="shared" si="0"/>
        <v>#N/A</v>
      </c>
      <c r="J33" s="116" t="e">
        <f t="shared" si="1"/>
        <v>#N/A</v>
      </c>
      <c r="K33" s="115"/>
      <c r="L33" s="115">
        <v>22</v>
      </c>
      <c r="M33" s="115">
        <f>VLOOKUP(L33,Regolamento!A:B,2,1)</f>
        <v>19</v>
      </c>
      <c r="N33" s="116">
        <f t="shared" si="2"/>
        <v>1</v>
      </c>
      <c r="O33" s="116">
        <f t="shared" si="3"/>
        <v>1</v>
      </c>
      <c r="P33" s="15">
        <f t="shared" si="4"/>
        <v>0</v>
      </c>
      <c r="Q33" s="115"/>
      <c r="R33" s="15" t="e">
        <f t="shared" si="5"/>
        <v>#DIV/0!</v>
      </c>
    </row>
    <row r="34" spans="1:18" x14ac:dyDescent="0.25">
      <c r="A34" s="86"/>
      <c r="B34" s="113" t="e">
        <f>VLOOKUP(A34,concorrenti!A:B,2,0)</f>
        <v>#N/A</v>
      </c>
      <c r="C34" s="113" t="e">
        <f>VLOOKUP(A34,concorrenti!A:E,5,1)</f>
        <v>#N/A</v>
      </c>
      <c r="D34" s="115"/>
      <c r="E34" s="115"/>
      <c r="F34" s="115"/>
      <c r="G34" s="115"/>
      <c r="H34" s="116"/>
      <c r="I34" s="116" t="e">
        <f t="shared" si="0"/>
        <v>#N/A</v>
      </c>
      <c r="J34" s="116" t="e">
        <f t="shared" si="1"/>
        <v>#N/A</v>
      </c>
      <c r="K34" s="115"/>
      <c r="L34" s="115">
        <v>23</v>
      </c>
      <c r="M34" s="115">
        <f>VLOOKUP(L34,Regolamento!A:B,2,1)</f>
        <v>18</v>
      </c>
      <c r="N34" s="116">
        <f t="shared" si="2"/>
        <v>1</v>
      </c>
      <c r="O34" s="116">
        <f t="shared" si="3"/>
        <v>1</v>
      </c>
      <c r="P34" s="15">
        <f t="shared" si="4"/>
        <v>0</v>
      </c>
      <c r="Q34" s="115"/>
      <c r="R34" s="15" t="e">
        <f t="shared" si="5"/>
        <v>#DIV/0!</v>
      </c>
    </row>
    <row r="35" spans="1:18" x14ac:dyDescent="0.25">
      <c r="A35" s="63"/>
      <c r="B35" s="113" t="e">
        <f>VLOOKUP(A35,concorrenti!A:B,2,0)</f>
        <v>#N/A</v>
      </c>
      <c r="C35" s="113" t="e">
        <f>VLOOKUP(A35,concorrenti!A:E,5,1)</f>
        <v>#N/A</v>
      </c>
      <c r="D35" s="115"/>
      <c r="E35" s="115"/>
      <c r="F35" s="115"/>
      <c r="G35" s="115"/>
      <c r="H35" s="116"/>
      <c r="I35" s="116" t="e">
        <f t="shared" si="0"/>
        <v>#N/A</v>
      </c>
      <c r="J35" s="116" t="e">
        <f t="shared" si="1"/>
        <v>#N/A</v>
      </c>
      <c r="K35" s="115"/>
      <c r="L35" s="115">
        <v>24</v>
      </c>
      <c r="M35" s="115">
        <f>VLOOKUP(L35,Regolamento!A:B,2,1)</f>
        <v>17</v>
      </c>
      <c r="N35" s="116">
        <f t="shared" si="2"/>
        <v>1</v>
      </c>
      <c r="O35" s="116">
        <f t="shared" si="3"/>
        <v>1</v>
      </c>
      <c r="P35" s="15">
        <f t="shared" si="4"/>
        <v>0</v>
      </c>
      <c r="Q35" s="115"/>
      <c r="R35" s="15" t="e">
        <f t="shared" si="5"/>
        <v>#DIV/0!</v>
      </c>
    </row>
    <row r="36" spans="1:18" x14ac:dyDescent="0.25">
      <c r="A36" s="63"/>
      <c r="B36" s="113" t="e">
        <f>VLOOKUP(A36,concorrenti!A:B,2,0)</f>
        <v>#N/A</v>
      </c>
      <c r="C36" s="113" t="e">
        <f>VLOOKUP(A36,concorrenti!A:E,5,1)</f>
        <v>#N/A</v>
      </c>
      <c r="D36" s="115"/>
      <c r="E36" s="115"/>
      <c r="F36" s="115"/>
      <c r="G36" s="115"/>
      <c r="H36" s="120"/>
      <c r="I36" s="116" t="e">
        <f t="shared" si="0"/>
        <v>#N/A</v>
      </c>
      <c r="J36" s="116" t="e">
        <f t="shared" si="1"/>
        <v>#N/A</v>
      </c>
      <c r="K36" s="115"/>
      <c r="L36" s="115">
        <v>25</v>
      </c>
      <c r="M36" s="115">
        <f>VLOOKUP(L36,Regolamento!A:B,2,1)</f>
        <v>16</v>
      </c>
      <c r="N36" s="116">
        <f t="shared" si="2"/>
        <v>1</v>
      </c>
      <c r="O36" s="116">
        <f t="shared" si="3"/>
        <v>1</v>
      </c>
      <c r="P36" s="15">
        <f t="shared" si="4"/>
        <v>0</v>
      </c>
      <c r="Q36" s="115"/>
      <c r="R36" s="15" t="e">
        <f t="shared" si="5"/>
        <v>#DIV/0!</v>
      </c>
    </row>
    <row r="37" spans="1:18" x14ac:dyDescent="0.25">
      <c r="A37" s="63"/>
      <c r="B37" s="113" t="e">
        <f>VLOOKUP(A37,concorrenti!A:B,2,0)</f>
        <v>#N/A</v>
      </c>
      <c r="C37" s="113" t="e">
        <f>VLOOKUP(A37,concorrenti!A:E,5,1)</f>
        <v>#N/A</v>
      </c>
      <c r="D37" s="115"/>
      <c r="E37" s="115"/>
      <c r="F37" s="115"/>
      <c r="G37" s="115"/>
      <c r="H37" s="116"/>
      <c r="I37" s="116" t="e">
        <f t="shared" si="0"/>
        <v>#N/A</v>
      </c>
      <c r="J37" s="116" t="e">
        <f t="shared" si="1"/>
        <v>#N/A</v>
      </c>
      <c r="K37" s="115"/>
      <c r="L37" s="115">
        <v>26</v>
      </c>
      <c r="M37" s="115">
        <f>VLOOKUP(L37,Regolamento!A:B,2,1)</f>
        <v>15</v>
      </c>
      <c r="N37" s="116">
        <f t="shared" si="2"/>
        <v>1</v>
      </c>
      <c r="O37" s="116">
        <f t="shared" si="3"/>
        <v>1</v>
      </c>
      <c r="P37" s="15">
        <f t="shared" si="4"/>
        <v>0</v>
      </c>
      <c r="Q37" s="115"/>
      <c r="R37" s="15" t="e">
        <f t="shared" si="5"/>
        <v>#DIV/0!</v>
      </c>
    </row>
    <row r="38" spans="1:18" x14ac:dyDescent="0.25">
      <c r="A38" s="63"/>
      <c r="B38" s="113" t="e">
        <f>VLOOKUP(A38,concorrenti!A:B,2,0)</f>
        <v>#N/A</v>
      </c>
      <c r="C38" s="113" t="e">
        <f>VLOOKUP(A38,concorrenti!A:E,5,1)</f>
        <v>#N/A</v>
      </c>
      <c r="D38" s="115"/>
      <c r="E38" s="115"/>
      <c r="F38" s="115"/>
      <c r="G38" s="115"/>
      <c r="H38" s="116"/>
      <c r="I38" s="116" t="e">
        <f>IF(C38&lt;&gt;0,((1+RIGHT(F38,2)/100)-0.1),(1+RIGHT(F38,2)/100))+1</f>
        <v>#N/A</v>
      </c>
      <c r="J38" s="116" t="e">
        <f t="shared" si="1"/>
        <v>#N/A</v>
      </c>
      <c r="K38" s="115"/>
      <c r="L38" s="115">
        <v>27</v>
      </c>
      <c r="M38" s="115">
        <f>VLOOKUP(L38,Regolamento!A:B,2,1)</f>
        <v>14</v>
      </c>
      <c r="N38" s="116">
        <f t="shared" si="2"/>
        <v>1</v>
      </c>
      <c r="O38" s="116">
        <f t="shared" si="3"/>
        <v>1</v>
      </c>
      <c r="P38" s="15">
        <f t="shared" si="4"/>
        <v>0</v>
      </c>
      <c r="Q38" s="115"/>
      <c r="R38" s="15" t="e">
        <f t="shared" si="5"/>
        <v>#DIV/0!</v>
      </c>
    </row>
    <row r="39" spans="1:18" x14ac:dyDescent="0.25">
      <c r="A39" s="63"/>
      <c r="B39" s="113" t="e">
        <f>VLOOKUP(A39,concorrenti!A:B,2,0)</f>
        <v>#N/A</v>
      </c>
      <c r="C39" s="113" t="e">
        <f>VLOOKUP(A39,concorrenti!A:E,5,1)</f>
        <v>#N/A</v>
      </c>
      <c r="D39" s="115"/>
      <c r="E39" s="121"/>
      <c r="F39" s="115"/>
      <c r="G39" s="115"/>
      <c r="H39" s="120"/>
      <c r="I39" s="116" t="e">
        <f>IF(C39&lt;&gt;0,((1+RIGHT(F39,2)/100)-0.1),(1+RIGHT(F39,2)/100))</f>
        <v>#N/A</v>
      </c>
      <c r="J39" s="116" t="e">
        <f t="shared" si="1"/>
        <v>#N/A</v>
      </c>
      <c r="K39" s="115"/>
      <c r="L39" s="115">
        <v>28</v>
      </c>
      <c r="M39" s="115">
        <f>VLOOKUP(L39,Regolamento!A:B,2,1)</f>
        <v>13</v>
      </c>
      <c r="N39" s="116">
        <f t="shared" si="2"/>
        <v>1</v>
      </c>
      <c r="O39" s="116">
        <f t="shared" si="3"/>
        <v>1</v>
      </c>
      <c r="P39" s="15">
        <f t="shared" si="4"/>
        <v>0</v>
      </c>
      <c r="Q39" s="115"/>
      <c r="R39" s="15" t="e">
        <f t="shared" si="5"/>
        <v>#DIV/0!</v>
      </c>
    </row>
    <row r="40" spans="1:18" x14ac:dyDescent="0.25">
      <c r="A40" s="63"/>
      <c r="B40" s="113" t="e">
        <f>VLOOKUP(A40,concorrenti!A:B,2,0)</f>
        <v>#N/A</v>
      </c>
      <c r="C40" s="113" t="e">
        <f>VLOOKUP(A40,concorrenti!A:E,5,1)</f>
        <v>#N/A</v>
      </c>
      <c r="D40" s="115"/>
      <c r="E40" s="115"/>
      <c r="F40" s="115"/>
      <c r="G40" s="115"/>
      <c r="H40" s="116"/>
      <c r="I40" s="116" t="e">
        <f>IF(C40&lt;&gt;0,((1+RIGHT(F40,2)/100)-0.1),(1+RIGHT(F40,2)/100))</f>
        <v>#N/A</v>
      </c>
      <c r="J40" s="116" t="e">
        <f t="shared" si="1"/>
        <v>#N/A</v>
      </c>
      <c r="K40" s="115"/>
      <c r="L40" s="115">
        <v>29</v>
      </c>
      <c r="M40" s="115">
        <f>VLOOKUP(L40,Regolamento!A:B,2,1)</f>
        <v>12</v>
      </c>
      <c r="N40" s="116">
        <f t="shared" si="2"/>
        <v>1</v>
      </c>
      <c r="O40" s="116">
        <f t="shared" si="3"/>
        <v>1</v>
      </c>
      <c r="P40" s="15">
        <f t="shared" si="4"/>
        <v>0</v>
      </c>
      <c r="Q40" s="115"/>
      <c r="R40" s="15" t="e">
        <f t="shared" si="5"/>
        <v>#DIV/0!</v>
      </c>
    </row>
    <row r="41" spans="1:18" x14ac:dyDescent="0.25">
      <c r="A41" s="63"/>
      <c r="B41" s="113" t="e">
        <f>VLOOKUP(A41,concorrenti!A:B,2,0)</f>
        <v>#N/A</v>
      </c>
      <c r="C41" s="113" t="e">
        <f>VLOOKUP(A41,concorrenti!A:E,5,1)</f>
        <v>#N/A</v>
      </c>
      <c r="D41" s="115"/>
      <c r="E41" s="115"/>
      <c r="F41" s="115"/>
      <c r="G41" s="115"/>
      <c r="H41" s="116"/>
      <c r="I41" s="116" t="e">
        <f>IF(C41&lt;&gt;0,((1+RIGHT(F41,2)/100)-0.1),(1+RIGHT(F41,2)/100))</f>
        <v>#N/A</v>
      </c>
      <c r="J41" s="116" t="e">
        <f t="shared" si="1"/>
        <v>#N/A</v>
      </c>
      <c r="K41" s="115"/>
      <c r="L41" s="115">
        <v>30</v>
      </c>
      <c r="M41" s="115">
        <f>VLOOKUP(L41,Regolamento!A:B,2,1)</f>
        <v>11</v>
      </c>
      <c r="N41" s="116">
        <f t="shared" si="2"/>
        <v>1</v>
      </c>
      <c r="O41" s="116">
        <f t="shared" si="3"/>
        <v>1</v>
      </c>
      <c r="P41" s="15">
        <f t="shared" si="4"/>
        <v>0</v>
      </c>
      <c r="Q41" s="115"/>
      <c r="R41" s="15" t="e">
        <f t="shared" si="5"/>
        <v>#DIV/0!</v>
      </c>
    </row>
    <row r="42" spans="1:18" x14ac:dyDescent="0.25">
      <c r="A42" s="8"/>
      <c r="B42" s="113" t="e">
        <f>VLOOKUP(A42,concorrenti!A:B,2,0)</f>
        <v>#N/A</v>
      </c>
      <c r="C42" s="113" t="e">
        <f>VLOOKUP(A42,concorrenti!A:E,5,1)</f>
        <v>#N/A</v>
      </c>
      <c r="D42" s="115"/>
      <c r="E42" s="121"/>
      <c r="F42" s="115"/>
      <c r="G42" s="115"/>
      <c r="H42" s="116"/>
      <c r="I42" s="116" t="e">
        <f>IF(C42&lt;&gt;0,((1+RIGHT(F42,2)/100)-0.1),(1+RIGHT(F42,2)/100))</f>
        <v>#N/A</v>
      </c>
      <c r="J42" s="116" t="e">
        <f t="shared" si="1"/>
        <v>#N/A</v>
      </c>
      <c r="K42" s="115"/>
      <c r="L42" s="115">
        <v>31</v>
      </c>
      <c r="M42" s="115">
        <f>VLOOKUP(L42,Regolamento!A:B,2,1)</f>
        <v>10</v>
      </c>
      <c r="N42" s="116">
        <f t="shared" si="2"/>
        <v>1</v>
      </c>
      <c r="O42" s="116">
        <f t="shared" si="3"/>
        <v>1</v>
      </c>
      <c r="P42" s="15">
        <f t="shared" si="4"/>
        <v>0</v>
      </c>
      <c r="Q42" s="115"/>
      <c r="R42" s="15" t="e">
        <f t="shared" si="5"/>
        <v>#DIV/0!</v>
      </c>
    </row>
    <row r="43" spans="1:18" x14ac:dyDescent="0.25">
      <c r="A43" s="63"/>
      <c r="B43" s="113" t="e">
        <f>VLOOKUP(A43,concorrenti!A:B,2,0)</f>
        <v>#N/A</v>
      </c>
      <c r="C43" s="113" t="e">
        <f>VLOOKUP(A43,concorrenti!A:E,5,1)</f>
        <v>#N/A</v>
      </c>
      <c r="D43" s="115"/>
      <c r="E43" s="115"/>
      <c r="F43" s="115"/>
      <c r="G43" s="115"/>
      <c r="H43" s="116"/>
      <c r="I43" s="116" t="e">
        <f>IF(C43&lt;&gt;0,((1+RIGHT(F43,2)/100)-0.1),(1+RIGHT(F43,2)/100))</f>
        <v>#N/A</v>
      </c>
      <c r="J43" s="116" t="e">
        <f t="shared" si="1"/>
        <v>#N/A</v>
      </c>
      <c r="K43" s="115"/>
      <c r="L43" s="115">
        <v>32</v>
      </c>
      <c r="M43" s="115">
        <f>VLOOKUP(L43,Regolamento!A:B,2,1)</f>
        <v>9</v>
      </c>
      <c r="N43" s="116">
        <f t="shared" si="2"/>
        <v>1</v>
      </c>
      <c r="O43" s="116">
        <f t="shared" si="3"/>
        <v>1</v>
      </c>
      <c r="P43" s="15">
        <f t="shared" si="4"/>
        <v>0</v>
      </c>
      <c r="Q43" s="115"/>
      <c r="R43" s="15" t="e">
        <f t="shared" si="5"/>
        <v>#DIV/0!</v>
      </c>
    </row>
    <row r="44" spans="1:18" x14ac:dyDescent="0.25">
      <c r="A44" s="63"/>
      <c r="B44" s="113" t="e">
        <f>VLOOKUP(A44,concorrenti!A:B,2,0)</f>
        <v>#N/A</v>
      </c>
      <c r="C44" s="113" t="e">
        <f>VLOOKUP(A44,concorrenti!A:E,5,1)</f>
        <v>#N/A</v>
      </c>
      <c r="D44" s="115"/>
      <c r="E44" s="115"/>
      <c r="F44" s="115"/>
      <c r="G44" s="115"/>
      <c r="H44" s="116"/>
      <c r="I44" s="116" t="e">
        <f>IF(C44&lt;&gt;0,((1+RIGHT(F44,2)/100)-0.1),(1+RIGHT(F44,2)/100))+1</f>
        <v>#N/A</v>
      </c>
      <c r="J44" s="116" t="e">
        <f t="shared" si="1"/>
        <v>#N/A</v>
      </c>
      <c r="K44" s="115"/>
      <c r="L44" s="115">
        <v>33</v>
      </c>
      <c r="M44" s="115">
        <f>VLOOKUP(L44,Regolamento!A:B,2,1)</f>
        <v>8</v>
      </c>
      <c r="N44" s="116">
        <f t="shared" si="2"/>
        <v>1</v>
      </c>
      <c r="O44" s="116">
        <f t="shared" si="3"/>
        <v>1</v>
      </c>
      <c r="P44" s="15">
        <f t="shared" si="4"/>
        <v>0</v>
      </c>
      <c r="Q44" s="115"/>
      <c r="R44" s="15" t="e">
        <f t="shared" si="5"/>
        <v>#DIV/0!</v>
      </c>
    </row>
    <row r="45" spans="1:18" x14ac:dyDescent="0.25">
      <c r="A45" s="63"/>
      <c r="B45" s="113" t="e">
        <f>VLOOKUP(A45,concorrenti!A:B,2,0)</f>
        <v>#N/A</v>
      </c>
      <c r="C45" s="113" t="e">
        <f>VLOOKUP(A45,concorrenti!A:E,5,1)</f>
        <v>#N/A</v>
      </c>
      <c r="D45" s="115"/>
      <c r="E45" s="115"/>
      <c r="F45" s="115"/>
      <c r="G45" s="115"/>
      <c r="H45" s="116"/>
      <c r="I45" s="116" t="e">
        <f>IF(C45&lt;&gt;0,((1+RIGHT(F45,2)/100)-0.1),(1+RIGHT(F45,2)/100))</f>
        <v>#N/A</v>
      </c>
      <c r="J45" s="116" t="e">
        <f t="shared" si="1"/>
        <v>#N/A</v>
      </c>
      <c r="K45" s="115"/>
      <c r="L45" s="115">
        <v>34</v>
      </c>
      <c r="M45" s="115">
        <f>VLOOKUP(L45,Regolamento!A:B,2,1)</f>
        <v>7</v>
      </c>
      <c r="N45" s="116">
        <f t="shared" si="2"/>
        <v>1</v>
      </c>
      <c r="O45" s="116">
        <f t="shared" si="3"/>
        <v>1</v>
      </c>
      <c r="P45" s="15">
        <f t="shared" si="4"/>
        <v>0</v>
      </c>
      <c r="Q45" s="115"/>
      <c r="R45" s="15" t="e">
        <f t="shared" si="5"/>
        <v>#DIV/0!</v>
      </c>
    </row>
    <row r="46" spans="1:18" x14ac:dyDescent="0.25">
      <c r="A46" s="63"/>
      <c r="B46" s="113" t="e">
        <f>VLOOKUP(A46,concorrenti!A:B,2,0)</f>
        <v>#N/A</v>
      </c>
      <c r="C46" s="113" t="e">
        <f>VLOOKUP(A46,concorrenti!A:E,5,1)</f>
        <v>#N/A</v>
      </c>
      <c r="D46" s="115"/>
      <c r="E46" s="115"/>
      <c r="F46" s="115"/>
      <c r="G46" s="115"/>
      <c r="H46" s="116"/>
      <c r="I46" s="116" t="e">
        <f>IF(C46&lt;&gt;0,((1+RIGHT(F46,2)/100)-0.1),(1+RIGHT(F46,2)/100))</f>
        <v>#N/A</v>
      </c>
      <c r="J46" s="116" t="e">
        <f t="shared" si="1"/>
        <v>#N/A</v>
      </c>
      <c r="K46" s="115"/>
      <c r="L46" s="115">
        <v>35</v>
      </c>
      <c r="M46" s="115">
        <f>VLOOKUP(L46,Regolamento!A:B,2,1)</f>
        <v>6</v>
      </c>
      <c r="N46" s="116">
        <f t="shared" si="2"/>
        <v>1</v>
      </c>
      <c r="O46" s="116">
        <f t="shared" si="3"/>
        <v>1</v>
      </c>
      <c r="P46" s="15">
        <f t="shared" si="4"/>
        <v>0</v>
      </c>
      <c r="Q46" s="115"/>
      <c r="R46" s="15" t="e">
        <f t="shared" si="5"/>
        <v>#DIV/0!</v>
      </c>
    </row>
    <row r="47" spans="1:18" x14ac:dyDescent="0.25">
      <c r="A47" s="63"/>
      <c r="B47" s="113" t="e">
        <f>VLOOKUP(A47,concorrenti!A:B,2,0)</f>
        <v>#N/A</v>
      </c>
      <c r="C47" s="113" t="e">
        <f>VLOOKUP(A47,concorrenti!A:E,5,1)</f>
        <v>#N/A</v>
      </c>
      <c r="D47" s="115"/>
      <c r="E47" s="115"/>
      <c r="F47" s="115"/>
      <c r="G47" s="115"/>
      <c r="H47" s="116"/>
      <c r="I47" s="116" t="e">
        <f>IF(C47&lt;&gt;0,((1+RIGHT(F47,2)/100)-0.1),(1+RIGHT(F47,2)/100))</f>
        <v>#N/A</v>
      </c>
      <c r="J47" s="116" t="e">
        <f t="shared" si="1"/>
        <v>#N/A</v>
      </c>
      <c r="K47" s="115"/>
      <c r="L47" s="115">
        <v>36</v>
      </c>
      <c r="M47" s="115">
        <f>VLOOKUP(L47,Regolamento!A:B,2,1)</f>
        <v>5</v>
      </c>
      <c r="N47" s="116">
        <f t="shared" si="2"/>
        <v>1</v>
      </c>
      <c r="O47" s="116">
        <f t="shared" si="3"/>
        <v>1</v>
      </c>
      <c r="P47" s="15">
        <f t="shared" si="4"/>
        <v>0</v>
      </c>
      <c r="Q47" s="115"/>
      <c r="R47" s="15" t="e">
        <f t="shared" si="5"/>
        <v>#DIV/0!</v>
      </c>
    </row>
    <row r="48" spans="1:18" x14ac:dyDescent="0.25">
      <c r="A48" s="63"/>
      <c r="B48" s="113" t="e">
        <f>VLOOKUP(A48,concorrenti!A:B,2,0)</f>
        <v>#N/A</v>
      </c>
      <c r="C48" s="113" t="e">
        <f>VLOOKUP(A48,concorrenti!A:E,5,1)</f>
        <v>#N/A</v>
      </c>
      <c r="D48" s="115"/>
      <c r="E48" s="121"/>
      <c r="F48" s="115"/>
      <c r="G48" s="115"/>
      <c r="H48" s="116"/>
      <c r="I48" s="116" t="e">
        <f>IF(C48&lt;&gt;0,((1+RIGHT(F48,2)/100)-0.1),(1+RIGHT(F48,2)/100))+1</f>
        <v>#N/A</v>
      </c>
      <c r="J48" s="116" t="e">
        <f t="shared" si="1"/>
        <v>#N/A</v>
      </c>
      <c r="K48" s="115"/>
      <c r="L48" s="115">
        <v>37</v>
      </c>
      <c r="M48" s="115">
        <f>VLOOKUP(L48,Regolamento!A:B,2,1)</f>
        <v>4</v>
      </c>
      <c r="N48" s="116">
        <f t="shared" si="2"/>
        <v>1</v>
      </c>
      <c r="O48" s="116">
        <f t="shared" si="3"/>
        <v>1</v>
      </c>
      <c r="P48" s="15">
        <f t="shared" si="4"/>
        <v>0</v>
      </c>
      <c r="Q48" s="115"/>
      <c r="R48" s="15" t="e">
        <f t="shared" si="5"/>
        <v>#DIV/0!</v>
      </c>
    </row>
    <row r="49" spans="1:21" x14ac:dyDescent="0.25">
      <c r="A49" s="63"/>
      <c r="B49" s="113" t="e">
        <f>VLOOKUP(A49,concorrenti!A:B,2,0)</f>
        <v>#N/A</v>
      </c>
      <c r="C49" s="113" t="e">
        <f>VLOOKUP(A49,concorrenti!A:E,5,1)</f>
        <v>#N/A</v>
      </c>
      <c r="D49" s="115"/>
      <c r="E49" s="115"/>
      <c r="F49" s="115"/>
      <c r="G49" s="115"/>
      <c r="H49" s="116"/>
      <c r="I49" s="116" t="e">
        <f>IF(C49&lt;&gt;0,((1+RIGHT(F49,2)/100)-0.1),(1+RIGHT(F49,2)/100))</f>
        <v>#N/A</v>
      </c>
      <c r="J49" s="116" t="e">
        <f t="shared" si="1"/>
        <v>#N/A</v>
      </c>
      <c r="K49" s="115"/>
      <c r="L49" s="115">
        <v>38</v>
      </c>
      <c r="M49" s="115">
        <f>VLOOKUP(L49,Regolamento!A:B,2,1)</f>
        <v>3</v>
      </c>
      <c r="N49" s="116">
        <f t="shared" si="2"/>
        <v>1</v>
      </c>
      <c r="O49" s="116">
        <f t="shared" si="3"/>
        <v>1</v>
      </c>
      <c r="P49" s="15">
        <f t="shared" si="4"/>
        <v>0</v>
      </c>
      <c r="Q49" s="115"/>
      <c r="R49" s="15" t="e">
        <f t="shared" si="5"/>
        <v>#DIV/0!</v>
      </c>
    </row>
    <row r="50" spans="1:21" x14ac:dyDescent="0.25">
      <c r="A50" s="63"/>
      <c r="B50" s="113" t="e">
        <f>VLOOKUP(A50,concorrenti!A:B,2,0)</f>
        <v>#N/A</v>
      </c>
      <c r="C50" s="113" t="e">
        <f>VLOOKUP(A50,concorrenti!A:E,5,1)</f>
        <v>#N/A</v>
      </c>
      <c r="D50" s="115"/>
      <c r="E50" s="115"/>
      <c r="F50" s="115"/>
      <c r="G50" s="115"/>
      <c r="H50" s="116"/>
      <c r="I50" s="116" t="e">
        <f>IF(C50&lt;&gt;0,((1+RIGHT(F50,2)/100)-0.1),(1+RIGHT(F50,2)/100))</f>
        <v>#N/A</v>
      </c>
      <c r="J50" s="116" t="e">
        <f t="shared" si="1"/>
        <v>#N/A</v>
      </c>
      <c r="K50" s="115"/>
      <c r="L50" s="115">
        <v>39</v>
      </c>
      <c r="M50" s="115">
        <f>VLOOKUP(L50,Regolamento!A:B,2,1)</f>
        <v>2</v>
      </c>
      <c r="N50" s="116">
        <f t="shared" si="2"/>
        <v>1</v>
      </c>
      <c r="O50" s="116">
        <f t="shared" si="3"/>
        <v>1</v>
      </c>
      <c r="P50" s="15">
        <f t="shared" si="4"/>
        <v>0</v>
      </c>
      <c r="Q50" s="115"/>
      <c r="R50" s="15" t="e">
        <f t="shared" si="5"/>
        <v>#DIV/0!</v>
      </c>
    </row>
    <row r="51" spans="1:21" x14ac:dyDescent="0.25">
      <c r="A51" s="8"/>
      <c r="B51" s="113" t="e">
        <f>VLOOKUP(A51,concorrenti!A:B,2,0)</f>
        <v>#N/A</v>
      </c>
      <c r="C51" s="113" t="e">
        <f>VLOOKUP(A51,concorrenti!A:E,5,1)</f>
        <v>#N/A</v>
      </c>
      <c r="D51" s="115"/>
      <c r="E51" s="115"/>
      <c r="F51" s="115"/>
      <c r="G51" s="115"/>
      <c r="H51" s="116"/>
      <c r="I51" s="116" t="e">
        <f>IF(C51&lt;&gt;0,((1+RIGHT(F51,2)/100)-0.1),(1+RIGHT(F51,2)/100))</f>
        <v>#N/A</v>
      </c>
      <c r="J51" s="116" t="e">
        <f t="shared" si="1"/>
        <v>#N/A</v>
      </c>
      <c r="K51" s="115"/>
      <c r="L51" s="115">
        <v>40</v>
      </c>
      <c r="M51" s="115">
        <f>VLOOKUP(L51,Regolamento!A:B,2,1)</f>
        <v>1</v>
      </c>
      <c r="N51" s="116">
        <f t="shared" si="2"/>
        <v>1</v>
      </c>
      <c r="O51" s="116">
        <f t="shared" si="3"/>
        <v>1</v>
      </c>
      <c r="P51" s="15">
        <f t="shared" si="4"/>
        <v>0</v>
      </c>
      <c r="Q51" s="115"/>
      <c r="R51" s="15" t="e">
        <f t="shared" si="5"/>
        <v>#DIV/0!</v>
      </c>
    </row>
    <row r="52" spans="1:21" x14ac:dyDescent="0.25">
      <c r="A52" s="63"/>
      <c r="B52" s="113" t="e">
        <f>VLOOKUP(A52,concorrenti!A:B,2,0)</f>
        <v>#N/A</v>
      </c>
      <c r="C52" s="113" t="e">
        <f>VLOOKUP(A52,concorrenti!A:E,5,1)</f>
        <v>#N/A</v>
      </c>
      <c r="D52" s="115"/>
      <c r="E52" s="115"/>
      <c r="F52" s="115"/>
      <c r="G52" s="115"/>
      <c r="H52" s="120"/>
      <c r="I52" s="116" t="e">
        <f>IF(C52&lt;&gt;0,((1+RIGHT(F52,2)/100)-0.1),(1+RIGHT(F52,2)/100))</f>
        <v>#N/A</v>
      </c>
      <c r="J52" s="116" t="e">
        <f t="shared" si="1"/>
        <v>#N/A</v>
      </c>
      <c r="K52" s="115"/>
      <c r="L52" s="115">
        <v>41</v>
      </c>
      <c r="M52" s="115">
        <f>VLOOKUP(L52,Regolamento!A:B,2,1)</f>
        <v>0.5</v>
      </c>
      <c r="N52" s="116">
        <f t="shared" si="2"/>
        <v>1</v>
      </c>
      <c r="O52" s="116">
        <f t="shared" si="3"/>
        <v>1</v>
      </c>
      <c r="P52" s="15">
        <f t="shared" si="4"/>
        <v>0</v>
      </c>
      <c r="Q52" s="115"/>
      <c r="R52" s="15" t="e">
        <f t="shared" si="5"/>
        <v>#DIV/0!</v>
      </c>
    </row>
    <row r="53" spans="1:21" x14ac:dyDescent="0.25">
      <c r="A53" s="63"/>
      <c r="B53" s="113" t="e">
        <f>VLOOKUP(A53,concorrenti!A:B,2,0)</f>
        <v>#N/A</v>
      </c>
      <c r="C53" s="113" t="e">
        <f>VLOOKUP(A53,concorrenti!A:E,5,1)</f>
        <v>#N/A</v>
      </c>
      <c r="D53" s="115"/>
      <c r="E53" s="115"/>
      <c r="F53" s="115"/>
      <c r="G53" s="115"/>
      <c r="H53" s="116"/>
      <c r="I53" s="116" t="e">
        <f>IF(C53&lt;&gt;0,((1+RIGHT(F53,2)/100)-0.1),(1+RIGHT(F53,2)/100))+1</f>
        <v>#N/A</v>
      </c>
      <c r="J53" s="116" t="e">
        <f t="shared" si="1"/>
        <v>#N/A</v>
      </c>
      <c r="K53" s="115"/>
      <c r="L53" s="115">
        <v>42</v>
      </c>
      <c r="M53" s="115">
        <f>VLOOKUP(L53,Regolamento!A:B,2,1)</f>
        <v>0.5</v>
      </c>
      <c r="N53" s="116">
        <f t="shared" si="2"/>
        <v>1</v>
      </c>
      <c r="O53" s="116">
        <f t="shared" si="3"/>
        <v>1</v>
      </c>
      <c r="P53" s="15">
        <f t="shared" si="4"/>
        <v>0</v>
      </c>
      <c r="Q53" s="115"/>
      <c r="R53" s="15" t="e">
        <f t="shared" si="5"/>
        <v>#DIV/0!</v>
      </c>
    </row>
    <row r="54" spans="1:21" x14ac:dyDescent="0.25">
      <c r="B54" s="113" t="e">
        <f>VLOOKUP(A54,concorrenti!A:B,2,0)</f>
        <v>#N/A</v>
      </c>
      <c r="C54" s="113" t="e">
        <f>VLOOKUP(A54,concorrenti!A:E,5,1)</f>
        <v>#N/A</v>
      </c>
      <c r="D54" s="115"/>
      <c r="E54" s="115"/>
      <c r="F54" s="115"/>
      <c r="G54" s="115"/>
      <c r="H54" s="116"/>
      <c r="I54" s="116" t="e">
        <f>IF(C54&lt;&gt;0,((1+RIGHT(F54,2)/100)-0.1),(1+RIGHT(F54,2)/100))</f>
        <v>#N/A</v>
      </c>
      <c r="J54" s="116" t="e">
        <f t="shared" si="1"/>
        <v>#N/A</v>
      </c>
      <c r="K54" s="115"/>
      <c r="L54" s="115">
        <v>43</v>
      </c>
      <c r="M54" s="115">
        <f>VLOOKUP(L54,Regolamento!A:B,2,1)</f>
        <v>0.5</v>
      </c>
      <c r="N54" s="116">
        <f t="shared" si="2"/>
        <v>1</v>
      </c>
      <c r="O54" s="116">
        <f t="shared" si="3"/>
        <v>1</v>
      </c>
      <c r="P54" s="15">
        <f t="shared" si="4"/>
        <v>0</v>
      </c>
      <c r="Q54" s="115"/>
      <c r="R54" s="15" t="e">
        <f t="shared" si="5"/>
        <v>#DIV/0!</v>
      </c>
    </row>
    <row r="55" spans="1:21" x14ac:dyDescent="0.25">
      <c r="A55" s="63"/>
      <c r="B55" s="113" t="e">
        <f>VLOOKUP(A55,concorrenti!A:B,2,0)</f>
        <v>#N/A</v>
      </c>
      <c r="C55" s="113" t="e">
        <f>VLOOKUP(A55,concorrenti!A:E,5,1)</f>
        <v>#N/A</v>
      </c>
      <c r="D55" s="115"/>
      <c r="E55" s="121"/>
      <c r="F55" s="115"/>
      <c r="G55" s="115"/>
      <c r="H55" s="116"/>
      <c r="I55" s="116" t="e">
        <f>IF(C55&lt;&gt;0,((1+RIGHT(F55,2)/100)-0.1),(1+RIGHT(F55,2)/100))</f>
        <v>#N/A</v>
      </c>
      <c r="J55" s="116" t="e">
        <f t="shared" si="1"/>
        <v>#N/A</v>
      </c>
      <c r="K55" s="115"/>
      <c r="L55" s="115">
        <v>44</v>
      </c>
      <c r="M55" s="115">
        <f>VLOOKUP(L55,Regolamento!A:B,2,1)</f>
        <v>0.5</v>
      </c>
      <c r="N55" s="116">
        <f t="shared" si="2"/>
        <v>1</v>
      </c>
      <c r="O55" s="116">
        <f t="shared" si="3"/>
        <v>1</v>
      </c>
      <c r="P55" s="15">
        <f t="shared" si="4"/>
        <v>0</v>
      </c>
      <c r="Q55" s="115"/>
      <c r="R55" s="15" t="e">
        <f t="shared" si="5"/>
        <v>#DIV/0!</v>
      </c>
    </row>
    <row r="56" spans="1:21" x14ac:dyDescent="0.25">
      <c r="A56" s="63"/>
      <c r="B56" s="113" t="e">
        <f>VLOOKUP(A56,concorrenti!A:B,2,0)</f>
        <v>#N/A</v>
      </c>
      <c r="C56" s="113" t="e">
        <f>VLOOKUP(A56,concorrenti!A:E,5,1)</f>
        <v>#N/A</v>
      </c>
      <c r="D56" s="115"/>
      <c r="E56" s="115"/>
      <c r="F56" s="115"/>
      <c r="G56" s="115"/>
      <c r="H56" s="120"/>
      <c r="I56" s="116" t="e">
        <f>IF(C56&lt;&gt;0,((1+RIGHT(F56,2)/100)-0.1),(1+RIGHT(F56,2)/100))</f>
        <v>#N/A</v>
      </c>
      <c r="J56" s="116" t="e">
        <f t="shared" si="1"/>
        <v>#N/A</v>
      </c>
      <c r="K56" s="115"/>
      <c r="L56" s="115">
        <v>45</v>
      </c>
      <c r="M56" s="115">
        <f>VLOOKUP(L56,Regolamento!A:B,2,1)</f>
        <v>0.5</v>
      </c>
      <c r="N56" s="116">
        <f t="shared" si="2"/>
        <v>1</v>
      </c>
      <c r="O56" s="116">
        <f t="shared" si="3"/>
        <v>1</v>
      </c>
      <c r="P56" s="15">
        <f t="shared" si="4"/>
        <v>0</v>
      </c>
      <c r="Q56" s="115"/>
      <c r="R56" s="15" t="e">
        <f t="shared" si="5"/>
        <v>#DIV/0!</v>
      </c>
    </row>
    <row r="57" spans="1:21" x14ac:dyDescent="0.25">
      <c r="A57" s="63"/>
      <c r="B57" s="113" t="e">
        <f>VLOOKUP(A57,concorrenti!A:B,2,0)</f>
        <v>#N/A</v>
      </c>
      <c r="C57" s="113" t="e">
        <f>VLOOKUP(A57,concorrenti!A:E,5,1)</f>
        <v>#N/A</v>
      </c>
      <c r="D57" s="115"/>
      <c r="E57" s="115"/>
      <c r="F57" s="115"/>
      <c r="G57" s="115"/>
      <c r="H57" s="116"/>
      <c r="I57" s="116" t="e">
        <f>IF(C57&lt;&gt;0,((1+RIGHT(F57,2)/100)-0.1),(1+RIGHT(F57,2)/100))+1</f>
        <v>#N/A</v>
      </c>
      <c r="J57" s="116" t="e">
        <f t="shared" si="1"/>
        <v>#N/A</v>
      </c>
      <c r="K57" s="115"/>
      <c r="L57" s="115">
        <v>46</v>
      </c>
      <c r="M57" s="115">
        <f>VLOOKUP(L57,Regolamento!A:B,2,1)</f>
        <v>0.5</v>
      </c>
      <c r="N57" s="116">
        <f t="shared" si="2"/>
        <v>1</v>
      </c>
      <c r="O57" s="116">
        <f t="shared" si="3"/>
        <v>1</v>
      </c>
      <c r="P57" s="15">
        <f t="shared" si="4"/>
        <v>0</v>
      </c>
      <c r="Q57" s="115"/>
      <c r="R57" s="15" t="e">
        <f t="shared" si="5"/>
        <v>#DIV/0!</v>
      </c>
    </row>
    <row r="58" spans="1:21" x14ac:dyDescent="0.25">
      <c r="A58" s="63"/>
      <c r="B58" s="113" t="e">
        <f>VLOOKUP(A58,concorrenti!A:B,2,0)</f>
        <v>#N/A</v>
      </c>
      <c r="C58" s="113" t="e">
        <f>VLOOKUP(A58,concorrenti!A:E,5,1)</f>
        <v>#N/A</v>
      </c>
      <c r="D58" s="115"/>
      <c r="E58" s="115"/>
      <c r="F58" s="115"/>
      <c r="G58" s="115"/>
      <c r="H58" s="116"/>
      <c r="I58" s="116" t="e">
        <f>IF(C58&lt;&gt;0,((1+RIGHT(F58,2)/100)-0.1),(1+RIGHT(F58,2)/100))</f>
        <v>#N/A</v>
      </c>
      <c r="J58" s="116" t="e">
        <f t="shared" si="1"/>
        <v>#N/A</v>
      </c>
      <c r="K58" s="115"/>
      <c r="L58" s="115">
        <v>47</v>
      </c>
      <c r="M58" s="115">
        <f>VLOOKUP(L58,Regolamento!A:B,2,1)</f>
        <v>0.5</v>
      </c>
      <c r="N58" s="116">
        <f t="shared" si="2"/>
        <v>1</v>
      </c>
      <c r="O58" s="116">
        <f t="shared" si="3"/>
        <v>1</v>
      </c>
      <c r="P58" s="15">
        <f t="shared" si="4"/>
        <v>0</v>
      </c>
      <c r="Q58" s="115"/>
      <c r="R58" s="15" t="e">
        <f t="shared" si="5"/>
        <v>#DIV/0!</v>
      </c>
    </row>
    <row r="59" spans="1:21" x14ac:dyDescent="0.25">
      <c r="A59" s="63"/>
      <c r="B59" s="113" t="e">
        <f>VLOOKUP(A59,concorrenti!A:B,2,0)</f>
        <v>#N/A</v>
      </c>
      <c r="C59" s="113" t="e">
        <f>VLOOKUP(A59,concorrenti!A:E,5,1)</f>
        <v>#N/A</v>
      </c>
      <c r="D59" s="115"/>
      <c r="E59" s="115"/>
      <c r="F59" s="115"/>
      <c r="G59" s="115"/>
      <c r="H59" s="116"/>
      <c r="I59" s="116" t="e">
        <f>IF(C59&lt;&gt;0,((1+RIGHT(F59,2)/100)-0.1),(1+RIGHT(F59,2)/100))</f>
        <v>#N/A</v>
      </c>
      <c r="J59" s="116" t="e">
        <f t="shared" si="1"/>
        <v>#N/A</v>
      </c>
      <c r="K59" s="115"/>
      <c r="L59" s="115">
        <v>48</v>
      </c>
      <c r="M59" s="115">
        <f>VLOOKUP(L59,Regolamento!A:B,2,1)</f>
        <v>0.5</v>
      </c>
      <c r="N59" s="116">
        <f t="shared" si="2"/>
        <v>1</v>
      </c>
      <c r="O59" s="116">
        <f t="shared" si="3"/>
        <v>1</v>
      </c>
      <c r="P59" s="15">
        <f t="shared" si="4"/>
        <v>0</v>
      </c>
      <c r="Q59" s="115"/>
      <c r="R59" s="15" t="e">
        <f t="shared" si="5"/>
        <v>#DIV/0!</v>
      </c>
    </row>
    <row r="60" spans="1:21" x14ac:dyDescent="0.25">
      <c r="B60" s="115"/>
      <c r="C60" s="115"/>
      <c r="D60" s="115"/>
      <c r="E60" s="115"/>
      <c r="F60" s="115"/>
      <c r="G60" s="115"/>
      <c r="H60" s="115"/>
      <c r="I60" s="116"/>
      <c r="J60" s="116"/>
      <c r="K60" s="115"/>
      <c r="L60" s="115"/>
      <c r="M60" s="115"/>
      <c r="N60" s="115"/>
      <c r="O60" s="115"/>
      <c r="P60" s="115"/>
      <c r="Q60" s="115"/>
      <c r="R60" s="15"/>
    </row>
    <row r="61" spans="1:21" x14ac:dyDescent="0.25">
      <c r="A61" s="63"/>
      <c r="B61" s="113" t="e">
        <f>VLOOKUP(A61,concorrenti!A:B,2,0)</f>
        <v>#N/A</v>
      </c>
      <c r="C61" s="113" t="e">
        <f>VLOOKUP(A61,concorrenti!A:E,5,1)</f>
        <v>#N/A</v>
      </c>
      <c r="D61" s="115"/>
      <c r="E61" s="115"/>
      <c r="F61" s="115"/>
      <c r="G61" s="115"/>
      <c r="H61" s="122"/>
      <c r="I61" s="116"/>
      <c r="J61" s="116"/>
      <c r="K61" s="115"/>
      <c r="L61" s="115"/>
      <c r="M61" s="115"/>
      <c r="N61" s="116"/>
      <c r="O61" s="116"/>
      <c r="P61" s="15">
        <v>1E-3</v>
      </c>
      <c r="Q61" s="115"/>
      <c r="R61" s="15"/>
      <c r="T61" s="51"/>
      <c r="U61" s="10"/>
    </row>
    <row r="62" spans="1:21" x14ac:dyDescent="0.25">
      <c r="B62" s="115"/>
      <c r="C62" s="115"/>
      <c r="D62" s="115"/>
      <c r="E62" s="115"/>
      <c r="F62" s="115"/>
      <c r="G62" s="115"/>
      <c r="H62" s="115"/>
      <c r="I62" s="116"/>
      <c r="J62" s="116"/>
      <c r="K62" s="115"/>
      <c r="L62" s="115"/>
      <c r="M62" s="115"/>
      <c r="N62" s="115"/>
      <c r="O62" s="115"/>
      <c r="P62" s="115"/>
      <c r="Q62" s="115"/>
      <c r="R62" s="15"/>
    </row>
    <row r="63" spans="1:21" x14ac:dyDescent="0.25">
      <c r="P63" s="6">
        <f>SUM(P12:P60)</f>
        <v>0</v>
      </c>
    </row>
    <row r="64" spans="1:21" x14ac:dyDescent="0.25">
      <c r="P64" s="60">
        <f>+P63-Generale!I3</f>
        <v>-2485.3455100000024</v>
      </c>
    </row>
  </sheetData>
  <sortState ref="A12:J59">
    <sortCondition ref="J12:J5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rgb="FFFFFF00"/>
  </sheetPr>
  <dimension ref="A1:V49"/>
  <sheetViews>
    <sheetView workbookViewId="0">
      <selection activeCell="E4" sqref="E4"/>
    </sheetView>
  </sheetViews>
  <sheetFormatPr defaultRowHeight="15" x14ac:dyDescent="0.25"/>
  <cols>
    <col min="1" max="1" width="27.140625" bestFit="1" customWidth="1"/>
    <col min="2" max="2" width="20.5703125" bestFit="1" customWidth="1"/>
    <col min="3" max="3" width="9.85546875" bestFit="1" customWidth="1"/>
    <col min="4" max="4" width="14.5703125" bestFit="1" customWidth="1"/>
    <col min="5" max="5" width="18.8554687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  <col min="24" max="24" width="14.140625" bestFit="1" customWidth="1"/>
  </cols>
  <sheetData>
    <row r="1" spans="1:22" ht="15.75" x14ac:dyDescent="0.25">
      <c r="A1" t="s">
        <v>46</v>
      </c>
      <c r="H1" s="195" t="s">
        <v>429</v>
      </c>
      <c r="I1" s="195"/>
      <c r="J1" s="195"/>
      <c r="K1" s="195"/>
      <c r="L1" s="195"/>
      <c r="M1" s="195"/>
      <c r="N1" s="195"/>
      <c r="O1" s="195"/>
      <c r="P1" s="195"/>
      <c r="T1" t="s">
        <v>94</v>
      </c>
      <c r="U1" s="4"/>
      <c r="V1">
        <v>15</v>
      </c>
    </row>
    <row r="2" spans="1:22" x14ac:dyDescent="0.25">
      <c r="A2" t="s">
        <v>47</v>
      </c>
      <c r="E2" s="33">
        <v>45942</v>
      </c>
      <c r="T2" t="s">
        <v>65</v>
      </c>
      <c r="U2" s="4"/>
      <c r="V2">
        <v>12</v>
      </c>
    </row>
    <row r="3" spans="1:22" x14ac:dyDescent="0.25">
      <c r="A3" t="s">
        <v>62</v>
      </c>
      <c r="E3" s="33" t="s">
        <v>65</v>
      </c>
      <c r="T3" t="s">
        <v>93</v>
      </c>
      <c r="U3" s="4"/>
      <c r="V3">
        <v>10</v>
      </c>
    </row>
    <row r="4" spans="1:22" x14ac:dyDescent="0.25">
      <c r="A4" t="s">
        <v>50</v>
      </c>
      <c r="E4" s="1" t="s">
        <v>171</v>
      </c>
      <c r="T4" t="s">
        <v>197</v>
      </c>
      <c r="U4" s="4"/>
      <c r="V4">
        <v>8</v>
      </c>
    </row>
    <row r="5" spans="1:22" x14ac:dyDescent="0.25">
      <c r="A5" t="s">
        <v>48</v>
      </c>
      <c r="E5" s="1">
        <v>68</v>
      </c>
      <c r="T5" t="s">
        <v>63</v>
      </c>
      <c r="U5" s="4"/>
      <c r="V5">
        <v>7</v>
      </c>
    </row>
    <row r="6" spans="1:22" x14ac:dyDescent="0.25">
      <c r="A6" t="s">
        <v>49</v>
      </c>
      <c r="E6" s="1">
        <v>42</v>
      </c>
      <c r="T6" t="s">
        <v>318</v>
      </c>
      <c r="U6" s="4"/>
      <c r="V6">
        <v>6</v>
      </c>
    </row>
    <row r="7" spans="1:22" x14ac:dyDescent="0.25">
      <c r="D7" s="1"/>
      <c r="T7" t="s">
        <v>111</v>
      </c>
      <c r="U7" s="4"/>
      <c r="V7">
        <v>5</v>
      </c>
    </row>
    <row r="8" spans="1:22" x14ac:dyDescent="0.25">
      <c r="A8" s="34" t="s">
        <v>43</v>
      </c>
      <c r="B8" s="67" t="s">
        <v>244</v>
      </c>
      <c r="C8" s="58" t="s">
        <v>45</v>
      </c>
      <c r="D8" s="16" t="s">
        <v>53</v>
      </c>
      <c r="E8" s="16" t="s">
        <v>54</v>
      </c>
      <c r="F8" s="17" t="s">
        <v>55</v>
      </c>
      <c r="H8" s="196" t="s">
        <v>51</v>
      </c>
      <c r="I8" s="194"/>
      <c r="J8" s="197"/>
      <c r="K8" s="2"/>
      <c r="L8" s="25" t="s">
        <v>52</v>
      </c>
      <c r="M8" s="28"/>
      <c r="N8" s="194" t="s">
        <v>8</v>
      </c>
      <c r="O8" s="194"/>
      <c r="P8" s="29"/>
      <c r="T8" t="s">
        <v>321</v>
      </c>
      <c r="V8">
        <v>4</v>
      </c>
    </row>
    <row r="9" spans="1:22" x14ac:dyDescent="0.25">
      <c r="H9" s="18" t="s">
        <v>35</v>
      </c>
      <c r="I9" s="19" t="s">
        <v>37</v>
      </c>
      <c r="J9" s="20" t="s">
        <v>0</v>
      </c>
      <c r="K9" s="7"/>
      <c r="L9" s="26"/>
      <c r="M9" s="30" t="s">
        <v>0</v>
      </c>
      <c r="N9" s="19" t="s">
        <v>9</v>
      </c>
      <c r="O9" s="19" t="s">
        <v>5</v>
      </c>
      <c r="P9" s="31" t="s">
        <v>11</v>
      </c>
      <c r="T9" t="s">
        <v>108</v>
      </c>
      <c r="U9" s="4"/>
      <c r="V9">
        <v>2</v>
      </c>
    </row>
    <row r="10" spans="1:22" x14ac:dyDescent="0.25">
      <c r="H10" s="21" t="s">
        <v>36</v>
      </c>
      <c r="I10" s="22"/>
      <c r="J10" s="23" t="s">
        <v>38</v>
      </c>
      <c r="K10" s="6"/>
      <c r="L10" s="27"/>
      <c r="M10" s="32"/>
      <c r="N10" s="22"/>
      <c r="O10" s="22"/>
      <c r="P10" s="23"/>
      <c r="R10" s="7" t="s">
        <v>106</v>
      </c>
      <c r="T10" t="s">
        <v>420</v>
      </c>
      <c r="U10" s="4"/>
      <c r="V10">
        <v>2</v>
      </c>
    </row>
    <row r="11" spans="1:22" x14ac:dyDescent="0.25">
      <c r="U11" s="4"/>
    </row>
    <row r="12" spans="1:22" x14ac:dyDescent="0.25">
      <c r="A12" s="8"/>
      <c r="B12" s="59" t="e">
        <f>VLOOKUP(A12,concorrenti!A:B,2,0)</f>
        <v>#N/A</v>
      </c>
      <c r="C12" s="12" t="e">
        <f>VLOOKUP(A12,concorrenti!A:E,5,1)</f>
        <v>#N/A</v>
      </c>
      <c r="I12" s="4" t="e">
        <f>1+RIGHT(F12,2)/100</f>
        <v>#VALUE!</v>
      </c>
      <c r="J12" s="4" t="e">
        <f t="shared" ref="J12:J44" si="0">+I12*H12</f>
        <v>#VALUE!</v>
      </c>
      <c r="L12">
        <v>1</v>
      </c>
      <c r="M12">
        <f>VLOOKUP(L12,Regolamento!A:B,2,1)</f>
        <v>50</v>
      </c>
      <c r="N12" s="4">
        <f t="shared" ref="N12:N36" si="1">1+E$5/100</f>
        <v>1.6800000000000002</v>
      </c>
      <c r="O12" s="4">
        <f t="shared" ref="O12:O36" si="2">1+E$6/100</f>
        <v>1.42</v>
      </c>
      <c r="P12" s="15">
        <f>IF(H12&lt;&gt;0,+M12*N12*O12,0)</f>
        <v>0</v>
      </c>
      <c r="R12" s="15">
        <f>+H12/E$5</f>
        <v>0</v>
      </c>
    </row>
    <row r="13" spans="1:22" x14ac:dyDescent="0.25">
      <c r="B13" s="59" t="e">
        <f>VLOOKUP(A13,concorrenti!A:B,2,0)</f>
        <v>#N/A</v>
      </c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1.6800000000000002</v>
      </c>
      <c r="O13" s="4">
        <f t="shared" si="2"/>
        <v>1.42</v>
      </c>
      <c r="P13" s="15">
        <f t="shared" ref="P13:P36" si="3">IF(H13&lt;&gt;0,+M13*N13*O13,0)</f>
        <v>0</v>
      </c>
      <c r="R13" s="15">
        <f t="shared" ref="R13:R37" si="4">+H13/E$5</f>
        <v>0</v>
      </c>
    </row>
    <row r="14" spans="1:22" x14ac:dyDescent="0.25">
      <c r="B14" s="59" t="e">
        <f>VLOOKUP(A14,concorrenti!A:B,2,0)</f>
        <v>#N/A</v>
      </c>
      <c r="C14" s="12" t="e">
        <f>VLOOKUP(A14,concorrenti!A:E,5,1)</f>
        <v>#N/A</v>
      </c>
      <c r="I14" s="4" t="e">
        <f>1+RIGHT(F14,2)/100-0.1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1.6800000000000002</v>
      </c>
      <c r="O14" s="4">
        <f t="shared" si="2"/>
        <v>1.42</v>
      </c>
      <c r="P14" s="15">
        <f t="shared" si="3"/>
        <v>0</v>
      </c>
      <c r="R14" s="15">
        <f t="shared" si="4"/>
        <v>0</v>
      </c>
    </row>
    <row r="15" spans="1:22" x14ac:dyDescent="0.25">
      <c r="B15" s="59" t="e">
        <f>VLOOKUP(A15,concorrenti!A:B,2,0)</f>
        <v>#N/A</v>
      </c>
      <c r="C15" s="12" t="e">
        <f>VLOOKUP(A15,concorrenti!A:E,5,1)</f>
        <v>#N/A</v>
      </c>
      <c r="I15" s="4" t="e">
        <f>1+RIGHT(F15,2)/100</f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1.6800000000000002</v>
      </c>
      <c r="O15" s="4">
        <f t="shared" si="2"/>
        <v>1.42</v>
      </c>
      <c r="P15" s="15">
        <f t="shared" si="3"/>
        <v>0</v>
      </c>
      <c r="R15" s="15">
        <f t="shared" si="4"/>
        <v>0</v>
      </c>
    </row>
    <row r="16" spans="1:22" x14ac:dyDescent="0.25">
      <c r="B16" s="59" t="e">
        <f>VLOOKUP(A16,concorrenti!A:B,2,0)</f>
        <v>#N/A</v>
      </c>
      <c r="C16" s="12" t="e">
        <f>VLOOKUP(A16,concorrenti!A:E,5,1)</f>
        <v>#N/A</v>
      </c>
      <c r="I16" s="4" t="e">
        <f>1+RIGHT(F16,2)/100</f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1.6800000000000002</v>
      </c>
      <c r="O16" s="4">
        <f t="shared" si="2"/>
        <v>1.42</v>
      </c>
      <c r="P16" s="15">
        <f t="shared" si="3"/>
        <v>0</v>
      </c>
      <c r="R16" s="15">
        <f t="shared" si="4"/>
        <v>0</v>
      </c>
    </row>
    <row r="17" spans="1:18" x14ac:dyDescent="0.25">
      <c r="B17" s="59" t="e">
        <f>VLOOKUP(A17,concorrenti!A:B,2,0)</f>
        <v>#N/A</v>
      </c>
      <c r="C17" s="12" t="e">
        <f>VLOOKUP(A17,concorrenti!A:E,5,1)</f>
        <v>#N/A</v>
      </c>
      <c r="I17" s="4" t="e">
        <f>1+RIGHT(F17,2)/100</f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1.6800000000000002</v>
      </c>
      <c r="O17" s="4">
        <f t="shared" si="2"/>
        <v>1.42</v>
      </c>
      <c r="P17" s="15">
        <f t="shared" si="3"/>
        <v>0</v>
      </c>
      <c r="R17" s="15">
        <f t="shared" si="4"/>
        <v>0</v>
      </c>
    </row>
    <row r="18" spans="1:18" x14ac:dyDescent="0.25">
      <c r="B18" s="59" t="e">
        <f>VLOOKUP(A18,concorrenti!A:B,2,0)</f>
        <v>#N/A</v>
      </c>
      <c r="C18" s="12" t="e">
        <f>VLOOKUP(A18,concorrenti!A:E,5,1)</f>
        <v>#N/A</v>
      </c>
      <c r="I18" s="4" t="e">
        <f>1+RIGHT(F18,2)/100</f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1.6800000000000002</v>
      </c>
      <c r="O18" s="4">
        <f t="shared" si="2"/>
        <v>1.42</v>
      </c>
      <c r="P18" s="15">
        <f t="shared" si="3"/>
        <v>0</v>
      </c>
      <c r="R18" s="15">
        <f t="shared" si="4"/>
        <v>0</v>
      </c>
    </row>
    <row r="19" spans="1:18" x14ac:dyDescent="0.25">
      <c r="B19" s="59" t="e">
        <f>VLOOKUP(A19,concorrenti!A:B,2,0)</f>
        <v>#N/A</v>
      </c>
      <c r="C19" s="12" t="e">
        <f>VLOOKUP(A19,concorrenti!A:E,5,1)</f>
        <v>#N/A</v>
      </c>
      <c r="G19" s="9"/>
      <c r="I19" s="4" t="e">
        <f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1.6800000000000002</v>
      </c>
      <c r="O19" s="4">
        <f t="shared" si="2"/>
        <v>1.42</v>
      </c>
      <c r="P19" s="15">
        <f t="shared" si="3"/>
        <v>0</v>
      </c>
      <c r="R19" s="15">
        <f t="shared" si="4"/>
        <v>0</v>
      </c>
    </row>
    <row r="20" spans="1:18" x14ac:dyDescent="0.25">
      <c r="B20" s="59" t="e">
        <f>VLOOKUP(A20,concorrenti!A:B,2,0)</f>
        <v>#N/A</v>
      </c>
      <c r="C20" s="12" t="e">
        <f>VLOOKUP(A20,concorrenti!A:E,5,1)</f>
        <v>#N/A</v>
      </c>
      <c r="I20" s="4" t="e">
        <f>1+RIGHT(F20,2)/100-0.1</f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1.6800000000000002</v>
      </c>
      <c r="O20" s="4">
        <f t="shared" si="2"/>
        <v>1.42</v>
      </c>
      <c r="P20" s="15">
        <f t="shared" si="3"/>
        <v>0</v>
      </c>
      <c r="R20" s="15">
        <f>+H20/E$5</f>
        <v>0</v>
      </c>
    </row>
    <row r="21" spans="1:18" x14ac:dyDescent="0.25">
      <c r="A21" s="8"/>
      <c r="B21" s="59" t="e">
        <f>VLOOKUP(A21,concorrenti!A:B,2,0)</f>
        <v>#N/A</v>
      </c>
      <c r="C21" s="12" t="e">
        <f>VLOOKUP(A21,concorrenti!A:E,5,1)</f>
        <v>#N/A</v>
      </c>
      <c r="I21" s="4" t="e">
        <f t="shared" ref="I21:I36" si="5">1+RIGHT(F21,2)/100</f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1.6800000000000002</v>
      </c>
      <c r="O21" s="4">
        <f t="shared" si="2"/>
        <v>1.42</v>
      </c>
      <c r="P21" s="15">
        <f t="shared" si="3"/>
        <v>0</v>
      </c>
      <c r="R21" s="15">
        <f t="shared" si="4"/>
        <v>0</v>
      </c>
    </row>
    <row r="22" spans="1:18" x14ac:dyDescent="0.25">
      <c r="B22" s="59" t="e">
        <f>VLOOKUP(A22,concorrenti!A:B,2,0)</f>
        <v>#N/A</v>
      </c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1.6800000000000002</v>
      </c>
      <c r="O22" s="4">
        <f t="shared" si="2"/>
        <v>1.42</v>
      </c>
      <c r="P22" s="15">
        <f t="shared" si="3"/>
        <v>0</v>
      </c>
      <c r="R22" s="15">
        <f t="shared" si="4"/>
        <v>0</v>
      </c>
    </row>
    <row r="23" spans="1:18" x14ac:dyDescent="0.25">
      <c r="B23" s="59" t="e">
        <f>VLOOKUP(A23,concorrenti!A:B,2,0)</f>
        <v>#N/A</v>
      </c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1.6800000000000002</v>
      </c>
      <c r="O23" s="4">
        <f t="shared" si="2"/>
        <v>1.42</v>
      </c>
      <c r="P23" s="15">
        <f t="shared" si="3"/>
        <v>0</v>
      </c>
      <c r="R23" s="15">
        <f t="shared" si="4"/>
        <v>0</v>
      </c>
    </row>
    <row r="24" spans="1:18" x14ac:dyDescent="0.25">
      <c r="B24" s="59" t="e">
        <f>VLOOKUP(A24,concorrenti!A:B,2,0)</f>
        <v>#N/A</v>
      </c>
      <c r="C24" s="12" t="e">
        <f>VLOOKUP(A24,concorrenti!A:E,5,1)</f>
        <v>#N/A</v>
      </c>
      <c r="E24" s="56"/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1.6800000000000002</v>
      </c>
      <c r="O24" s="4">
        <f t="shared" si="2"/>
        <v>1.42</v>
      </c>
      <c r="P24" s="15">
        <f t="shared" si="3"/>
        <v>0</v>
      </c>
      <c r="R24" s="15">
        <f t="shared" si="4"/>
        <v>0</v>
      </c>
    </row>
    <row r="25" spans="1:18" x14ac:dyDescent="0.25">
      <c r="B25" s="59" t="e">
        <f>VLOOKUP(A25,concorrenti!A:B,2,0)</f>
        <v>#N/A</v>
      </c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1.6800000000000002</v>
      </c>
      <c r="O25" s="4">
        <f t="shared" si="2"/>
        <v>1.42</v>
      </c>
      <c r="P25" s="15">
        <f t="shared" si="3"/>
        <v>0</v>
      </c>
      <c r="R25" s="15">
        <f t="shared" si="4"/>
        <v>0</v>
      </c>
    </row>
    <row r="26" spans="1:18" x14ac:dyDescent="0.25">
      <c r="B26" s="59" t="e">
        <f>VLOOKUP(A26,concorrenti!A:B,2,0)</f>
        <v>#N/A</v>
      </c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1.6800000000000002</v>
      </c>
      <c r="O26" s="4">
        <f t="shared" si="2"/>
        <v>1.42</v>
      </c>
      <c r="P26" s="15">
        <f t="shared" si="3"/>
        <v>0</v>
      </c>
      <c r="R26" s="15">
        <f t="shared" si="4"/>
        <v>0</v>
      </c>
    </row>
    <row r="27" spans="1:18" x14ac:dyDescent="0.25">
      <c r="B27" s="59" t="e">
        <f>VLOOKUP(A27,concorrenti!A:B,2,0)</f>
        <v>#N/A</v>
      </c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1.6800000000000002</v>
      </c>
      <c r="O27" s="4">
        <f t="shared" si="2"/>
        <v>1.42</v>
      </c>
      <c r="P27" s="15">
        <f t="shared" si="3"/>
        <v>0</v>
      </c>
      <c r="R27" s="15">
        <f t="shared" si="4"/>
        <v>0</v>
      </c>
    </row>
    <row r="28" spans="1:18" x14ac:dyDescent="0.25">
      <c r="B28" s="59" t="e">
        <f>VLOOKUP(A28,concorrenti!A:B,2,0)</f>
        <v>#N/A</v>
      </c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1.6800000000000002</v>
      </c>
      <c r="O28" s="4">
        <f t="shared" si="2"/>
        <v>1.42</v>
      </c>
      <c r="P28" s="15">
        <f t="shared" si="3"/>
        <v>0</v>
      </c>
      <c r="R28" s="15">
        <f t="shared" si="4"/>
        <v>0</v>
      </c>
    </row>
    <row r="29" spans="1:18" x14ac:dyDescent="0.25">
      <c r="B29" s="59" t="e">
        <f>VLOOKUP(A29,concorrenti!A:B,2,0)</f>
        <v>#N/A</v>
      </c>
      <c r="C29" s="12" t="e">
        <f>VLOOKUP(A29,concorrenti!A:E,5,1)</f>
        <v>#N/A</v>
      </c>
      <c r="E29" s="56"/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1.6800000000000002</v>
      </c>
      <c r="O29" s="4">
        <f t="shared" si="2"/>
        <v>1.42</v>
      </c>
      <c r="P29" s="15">
        <f t="shared" si="3"/>
        <v>0</v>
      </c>
      <c r="R29" s="15">
        <f t="shared" si="4"/>
        <v>0</v>
      </c>
    </row>
    <row r="30" spans="1:18" x14ac:dyDescent="0.25">
      <c r="B30" s="59" t="e">
        <f>VLOOKUP(A30,concorrenti!A:B,2,0)</f>
        <v>#N/A</v>
      </c>
      <c r="C30" s="12" t="e">
        <f>VLOOKUP(A30,concorrenti!A:E,5,1)</f>
        <v>#N/A</v>
      </c>
      <c r="G30" s="8"/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1.6800000000000002</v>
      </c>
      <c r="O30" s="4">
        <f t="shared" si="2"/>
        <v>1.42</v>
      </c>
      <c r="P30" s="15">
        <f t="shared" si="3"/>
        <v>0</v>
      </c>
      <c r="R30" s="15">
        <f t="shared" si="4"/>
        <v>0</v>
      </c>
    </row>
    <row r="31" spans="1:18" x14ac:dyDescent="0.25">
      <c r="B31" s="59" t="e">
        <f>VLOOKUP(A31,concorrenti!A:B,2,0)</f>
        <v>#N/A</v>
      </c>
      <c r="C31" s="12" t="e">
        <f>VLOOKUP(A31,concorrenti!A:E,5,1)</f>
        <v>#N/A</v>
      </c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1.6800000000000002</v>
      </c>
      <c r="O31" s="4">
        <f t="shared" si="2"/>
        <v>1.42</v>
      </c>
      <c r="P31" s="15">
        <f t="shared" si="3"/>
        <v>0</v>
      </c>
      <c r="R31" s="15">
        <f t="shared" si="4"/>
        <v>0</v>
      </c>
    </row>
    <row r="32" spans="1:18" x14ac:dyDescent="0.25">
      <c r="B32" s="59" t="e">
        <f>VLOOKUP(A32,concorrenti!A:B,2,0)</f>
        <v>#N/A</v>
      </c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23</v>
      </c>
      <c r="M32">
        <f>VLOOKUP(L32,Regolamento!A:B,2,1)</f>
        <v>18</v>
      </c>
      <c r="N32" s="4">
        <f t="shared" si="1"/>
        <v>1.6800000000000002</v>
      </c>
      <c r="O32" s="4">
        <f t="shared" si="2"/>
        <v>1.42</v>
      </c>
      <c r="P32" s="15">
        <f t="shared" si="3"/>
        <v>0</v>
      </c>
      <c r="R32" s="15">
        <f t="shared" si="4"/>
        <v>0</v>
      </c>
    </row>
    <row r="33" spans="2:18" x14ac:dyDescent="0.25">
      <c r="B33" s="59" t="e">
        <f>VLOOKUP(A33,concorrenti!A:B,2,0)</f>
        <v>#N/A</v>
      </c>
      <c r="C33" s="12" t="e">
        <f>VLOOKUP(A33,concorrenti!A:E,5,1)</f>
        <v>#N/A</v>
      </c>
      <c r="E33" s="56"/>
      <c r="I33" s="4" t="e">
        <f t="shared" si="5"/>
        <v>#VALUE!</v>
      </c>
      <c r="J33" s="4" t="e">
        <f t="shared" si="0"/>
        <v>#VALUE!</v>
      </c>
      <c r="L33">
        <v>24</v>
      </c>
      <c r="M33">
        <f>VLOOKUP(L33,Regolamento!A:B,2,1)</f>
        <v>17</v>
      </c>
      <c r="N33" s="4">
        <f t="shared" si="1"/>
        <v>1.6800000000000002</v>
      </c>
      <c r="O33" s="4">
        <f t="shared" si="2"/>
        <v>1.42</v>
      </c>
      <c r="P33" s="15">
        <f t="shared" si="3"/>
        <v>0</v>
      </c>
      <c r="R33" s="15">
        <f t="shared" si="4"/>
        <v>0</v>
      </c>
    </row>
    <row r="34" spans="2:18" x14ac:dyDescent="0.25">
      <c r="B34" s="59" t="e">
        <f>VLOOKUP(A34,concorrenti!A:B,2,0)</f>
        <v>#N/A</v>
      </c>
      <c r="C34" s="12" t="e">
        <f>VLOOKUP(A34,concorrenti!A:E,5,1)</f>
        <v>#N/A</v>
      </c>
      <c r="I34" s="4" t="e">
        <f t="shared" si="5"/>
        <v>#VALUE!</v>
      </c>
      <c r="J34" s="4" t="e">
        <f t="shared" si="0"/>
        <v>#VALUE!</v>
      </c>
      <c r="L34">
        <v>25</v>
      </c>
      <c r="M34">
        <f>VLOOKUP(L34,Regolamento!A:B,2,1)</f>
        <v>16</v>
      </c>
      <c r="N34" s="4">
        <f t="shared" si="1"/>
        <v>1.6800000000000002</v>
      </c>
      <c r="O34" s="4">
        <f t="shared" si="2"/>
        <v>1.42</v>
      </c>
      <c r="P34" s="15">
        <f t="shared" si="3"/>
        <v>0</v>
      </c>
      <c r="R34" s="15">
        <f t="shared" si="4"/>
        <v>0</v>
      </c>
    </row>
    <row r="35" spans="2:18" x14ac:dyDescent="0.25">
      <c r="B35" s="59" t="e">
        <f>VLOOKUP(A35,concorrenti!A:B,2,0)</f>
        <v>#N/A</v>
      </c>
      <c r="C35" s="12" t="e">
        <f>VLOOKUP(A35,concorrenti!A:E,5,1)</f>
        <v>#N/A</v>
      </c>
      <c r="I35" s="4" t="e">
        <f t="shared" si="5"/>
        <v>#VALUE!</v>
      </c>
      <c r="J35" s="4" t="e">
        <f t="shared" si="0"/>
        <v>#VALUE!</v>
      </c>
      <c r="L35">
        <v>26</v>
      </c>
      <c r="M35">
        <f>VLOOKUP(L35,Regolamento!A:B,2,1)</f>
        <v>15</v>
      </c>
      <c r="N35" s="4">
        <f t="shared" si="1"/>
        <v>1.6800000000000002</v>
      </c>
      <c r="O35" s="4">
        <f t="shared" si="2"/>
        <v>1.42</v>
      </c>
      <c r="P35" s="15">
        <f t="shared" si="3"/>
        <v>0</v>
      </c>
      <c r="R35" s="15">
        <f t="shared" si="4"/>
        <v>0</v>
      </c>
    </row>
    <row r="36" spans="2:18" x14ac:dyDescent="0.25">
      <c r="B36" s="59" t="e">
        <f>VLOOKUP(A36,concorrenti!A:B,2,0)</f>
        <v>#N/A</v>
      </c>
      <c r="C36" s="12" t="e">
        <f>VLOOKUP(A36,concorrenti!A:E,5,1)</f>
        <v>#N/A</v>
      </c>
      <c r="G36" s="9"/>
      <c r="I36" s="4" t="e">
        <f t="shared" si="5"/>
        <v>#VALUE!</v>
      </c>
      <c r="J36" s="4" t="e">
        <f t="shared" si="0"/>
        <v>#VALUE!</v>
      </c>
      <c r="L36">
        <v>27</v>
      </c>
      <c r="M36">
        <f>VLOOKUP(L36,Regolamento!A:B,2,1)</f>
        <v>14</v>
      </c>
      <c r="N36" s="4">
        <f t="shared" si="1"/>
        <v>1.6800000000000002</v>
      </c>
      <c r="O36" s="4">
        <f t="shared" si="2"/>
        <v>1.42</v>
      </c>
      <c r="P36" s="15">
        <f t="shared" si="3"/>
        <v>0</v>
      </c>
      <c r="R36" s="15">
        <f t="shared" si="4"/>
        <v>0</v>
      </c>
    </row>
    <row r="37" spans="2:18" x14ac:dyDescent="0.25">
      <c r="B37" s="59" t="e">
        <f>VLOOKUP(A37,concorrenti!A:B,2,0)</f>
        <v>#N/A</v>
      </c>
      <c r="C37" s="12" t="e">
        <f>VLOOKUP(A37,concorrenti!A:E,5,1)</f>
        <v>#N/A</v>
      </c>
      <c r="I37" s="4" t="e">
        <f>1+RIGHT(F37,2)/100+1</f>
        <v>#VALUE!</v>
      </c>
      <c r="J37" s="4" t="e">
        <f t="shared" si="0"/>
        <v>#VALUE!</v>
      </c>
      <c r="L37">
        <v>28</v>
      </c>
      <c r="M37">
        <f>VLOOKUP(L37,Regolamento!A:B,2,1)</f>
        <v>13</v>
      </c>
      <c r="N37" s="4">
        <f t="shared" ref="N37" si="6">1+E$5/100</f>
        <v>1.6800000000000002</v>
      </c>
      <c r="O37" s="4">
        <f t="shared" ref="O37" si="7">1+E$6/100</f>
        <v>1.42</v>
      </c>
      <c r="P37" s="15">
        <f t="shared" ref="P37" si="8">IF(H37&lt;&gt;0,+M37*N37*O37,0)</f>
        <v>0</v>
      </c>
      <c r="R37" s="15">
        <f t="shared" si="4"/>
        <v>0</v>
      </c>
    </row>
    <row r="38" spans="2:18" x14ac:dyDescent="0.25">
      <c r="B38" s="59" t="e">
        <f>VLOOKUP(A38,concorrenti!A:B,2,0)</f>
        <v>#N/A</v>
      </c>
      <c r="C38" s="12" t="e">
        <f>VLOOKUP(A38,concorrenti!A:E,5,1)</f>
        <v>#N/A</v>
      </c>
      <c r="I38" s="4" t="e">
        <f>1+RIGHT(F38,2)/100</f>
        <v>#VALUE!</v>
      </c>
      <c r="J38" s="4" t="e">
        <f t="shared" si="0"/>
        <v>#VALUE!</v>
      </c>
      <c r="L38">
        <v>29</v>
      </c>
      <c r="M38">
        <f>VLOOKUP(L38,Regolamento!A:B,2,1)</f>
        <v>12</v>
      </c>
      <c r="N38" s="4">
        <f t="shared" ref="N38:N44" si="9">1+E$5/100</f>
        <v>1.6800000000000002</v>
      </c>
      <c r="O38" s="4">
        <f t="shared" ref="O38:O44" si="10">1+E$6/100</f>
        <v>1.42</v>
      </c>
      <c r="P38" s="15">
        <f t="shared" ref="P38:P44" si="11">IF(H38&lt;&gt;0,+M38*N38*O38,0)</f>
        <v>0</v>
      </c>
      <c r="R38" s="15">
        <f t="shared" ref="R38:R44" si="12">+H38/E$5</f>
        <v>0</v>
      </c>
    </row>
    <row r="39" spans="2:18" x14ac:dyDescent="0.25">
      <c r="B39" s="59" t="e">
        <f>VLOOKUP(A39,concorrenti!A:B,2,0)</f>
        <v>#N/A</v>
      </c>
      <c r="C39" s="12" t="e">
        <f>VLOOKUP(A39,concorrenti!A:E,5,1)</f>
        <v>#N/A</v>
      </c>
      <c r="I39" s="4" t="e">
        <f>1+RIGHT(F39,2)/100</f>
        <v>#VALUE!</v>
      </c>
      <c r="J39" s="4" t="e">
        <f t="shared" si="0"/>
        <v>#VALUE!</v>
      </c>
      <c r="L39">
        <v>30</v>
      </c>
      <c r="M39">
        <f>VLOOKUP(L39,Regolamento!A:B,2,1)</f>
        <v>11</v>
      </c>
      <c r="N39" s="4">
        <f t="shared" si="9"/>
        <v>1.6800000000000002</v>
      </c>
      <c r="O39" s="4">
        <f t="shared" si="10"/>
        <v>1.42</v>
      </c>
      <c r="P39" s="15">
        <f t="shared" si="11"/>
        <v>0</v>
      </c>
      <c r="R39" s="15">
        <f t="shared" si="12"/>
        <v>0</v>
      </c>
    </row>
    <row r="40" spans="2:18" x14ac:dyDescent="0.25">
      <c r="B40" s="59" t="e">
        <f>VLOOKUP(A40,concorrenti!A:B,2,0)</f>
        <v>#N/A</v>
      </c>
      <c r="C40" s="12" t="e">
        <f>VLOOKUP(A40,concorrenti!A:E,5,1)</f>
        <v>#N/A</v>
      </c>
      <c r="I40" s="4" t="e">
        <f>1+RIGHT(F40,2)/100</f>
        <v>#VALUE!</v>
      </c>
      <c r="J40" s="4" t="e">
        <f t="shared" si="0"/>
        <v>#VALUE!</v>
      </c>
      <c r="L40">
        <v>31</v>
      </c>
      <c r="M40">
        <f>VLOOKUP(L40,Regolamento!A:B,2,1)</f>
        <v>10</v>
      </c>
      <c r="N40" s="4">
        <f t="shared" si="9"/>
        <v>1.6800000000000002</v>
      </c>
      <c r="O40" s="4">
        <f t="shared" si="10"/>
        <v>1.42</v>
      </c>
      <c r="P40" s="15">
        <f t="shared" si="11"/>
        <v>0</v>
      </c>
      <c r="R40" s="15">
        <f t="shared" si="12"/>
        <v>0</v>
      </c>
    </row>
    <row r="41" spans="2:18" x14ac:dyDescent="0.25">
      <c r="B41" s="59" t="e">
        <f>VLOOKUP(A41,concorrenti!A:B,2,0)</f>
        <v>#N/A</v>
      </c>
      <c r="C41" s="12" t="e">
        <f>VLOOKUP(A41,concorrenti!A:E,5,1)</f>
        <v>#N/A</v>
      </c>
      <c r="I41" s="4" t="e">
        <f>1+RIGHT(F41,2)/100</f>
        <v>#VALUE!</v>
      </c>
      <c r="J41" s="4" t="e">
        <f t="shared" si="0"/>
        <v>#VALUE!</v>
      </c>
      <c r="L41">
        <v>33</v>
      </c>
      <c r="M41">
        <f>VLOOKUP(L41,Regolamento!A:B,2,1)</f>
        <v>8</v>
      </c>
      <c r="N41" s="4">
        <f t="shared" si="9"/>
        <v>1.6800000000000002</v>
      </c>
      <c r="O41" s="4">
        <f t="shared" si="10"/>
        <v>1.42</v>
      </c>
      <c r="P41" s="15">
        <f t="shared" si="11"/>
        <v>0</v>
      </c>
      <c r="R41" s="15">
        <f t="shared" si="12"/>
        <v>0</v>
      </c>
    </row>
    <row r="42" spans="2:18" x14ac:dyDescent="0.25">
      <c r="B42" s="59" t="e">
        <f>VLOOKUP(A42,concorrenti!A:B,2,0)</f>
        <v>#N/A</v>
      </c>
      <c r="C42" s="12" t="e">
        <f>VLOOKUP(A42,concorrenti!A:E,5,1)</f>
        <v>#N/A</v>
      </c>
      <c r="I42" s="4" t="e">
        <f>1+RIGHT(F42,2)/100</f>
        <v>#VALUE!</v>
      </c>
      <c r="J42" s="4" t="e">
        <f t="shared" si="0"/>
        <v>#VALUE!</v>
      </c>
      <c r="L42">
        <v>34</v>
      </c>
      <c r="M42">
        <f>VLOOKUP(L42,Regolamento!A:B,2,1)</f>
        <v>7</v>
      </c>
      <c r="N42" s="4">
        <f t="shared" si="9"/>
        <v>1.6800000000000002</v>
      </c>
      <c r="O42" s="4">
        <f t="shared" si="10"/>
        <v>1.42</v>
      </c>
      <c r="P42" s="15">
        <f t="shared" si="11"/>
        <v>0</v>
      </c>
      <c r="R42" s="15">
        <f t="shared" si="12"/>
        <v>0</v>
      </c>
    </row>
    <row r="43" spans="2:18" x14ac:dyDescent="0.25">
      <c r="B43" s="59" t="e">
        <f>VLOOKUP(A43,concorrenti!A:B,2,0)</f>
        <v>#N/A</v>
      </c>
      <c r="C43" s="12" t="e">
        <f>VLOOKUP(A43,concorrenti!A:E,5,1)</f>
        <v>#N/A</v>
      </c>
      <c r="I43" s="4" t="e">
        <f>1+RIGHT(F43,2)/100+1</f>
        <v>#VALUE!</v>
      </c>
      <c r="J43" s="4" t="e">
        <f t="shared" si="0"/>
        <v>#VALUE!</v>
      </c>
      <c r="L43">
        <v>35</v>
      </c>
      <c r="M43">
        <f>VLOOKUP(L43,Regolamento!A:B,2,1)</f>
        <v>6</v>
      </c>
      <c r="N43" s="4">
        <f t="shared" si="9"/>
        <v>1.6800000000000002</v>
      </c>
      <c r="O43" s="4">
        <f t="shared" si="10"/>
        <v>1.42</v>
      </c>
      <c r="P43" s="15">
        <f t="shared" si="11"/>
        <v>0</v>
      </c>
      <c r="R43" s="15">
        <f t="shared" si="12"/>
        <v>0</v>
      </c>
    </row>
    <row r="44" spans="2:18" x14ac:dyDescent="0.25">
      <c r="B44" s="59" t="e">
        <f>VLOOKUP(A44,concorrenti!A:B,2,0)</f>
        <v>#N/A</v>
      </c>
      <c r="C44" s="12" t="e">
        <f>VLOOKUP(A44,concorrenti!A:E,5,1)</f>
        <v>#N/A</v>
      </c>
      <c r="I44" s="4" t="e">
        <f>1+RIGHT(F44,2)/100</f>
        <v>#VALUE!</v>
      </c>
      <c r="J44" s="4" t="e">
        <f t="shared" si="0"/>
        <v>#VALUE!</v>
      </c>
      <c r="L44">
        <v>36</v>
      </c>
      <c r="M44">
        <f>VLOOKUP(L44,Regolamento!A:B,2,1)</f>
        <v>5</v>
      </c>
      <c r="N44" s="4">
        <f t="shared" si="9"/>
        <v>1.6800000000000002</v>
      </c>
      <c r="O44" s="4">
        <f t="shared" si="10"/>
        <v>1.42</v>
      </c>
      <c r="P44" s="15">
        <f t="shared" si="11"/>
        <v>0</v>
      </c>
      <c r="R44" s="15">
        <f t="shared" si="12"/>
        <v>0</v>
      </c>
    </row>
    <row r="46" spans="2:18" x14ac:dyDescent="0.25">
      <c r="P46" s="4">
        <v>1E-3</v>
      </c>
    </row>
    <row r="47" spans="2:18" x14ac:dyDescent="0.25">
      <c r="P47" s="4">
        <v>1E-3</v>
      </c>
    </row>
    <row r="49" spans="15:16" x14ac:dyDescent="0.25">
      <c r="O49" s="2" t="s">
        <v>421</v>
      </c>
      <c r="P49" s="103">
        <f>SUM(P12:P48)</f>
        <v>2E-3</v>
      </c>
    </row>
  </sheetData>
  <sortState ref="T1:U10">
    <sortCondition descending="1" ref="U1:U10"/>
  </sortState>
  <mergeCells count="3">
    <mergeCell ref="H1:P1"/>
    <mergeCell ref="H8:J8"/>
    <mergeCell ref="N8:O8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6"/>
  <sheetViews>
    <sheetView topLeftCell="A150" workbookViewId="0">
      <selection activeCell="G175" sqref="G175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0" bestFit="1" customWidth="1"/>
    <col min="4" max="4" width="10.5703125" style="50" bestFit="1" customWidth="1"/>
    <col min="5" max="5" width="9.42578125" style="50" customWidth="1"/>
    <col min="6" max="6" width="3.5703125" style="8" customWidth="1"/>
    <col min="7" max="7" width="15" style="50" bestFit="1" customWidth="1"/>
    <col min="8" max="8" width="16.85546875" style="8" customWidth="1"/>
    <col min="9" max="9" width="10.7109375" bestFit="1" customWidth="1"/>
  </cols>
  <sheetData>
    <row r="1" spans="1:12" x14ac:dyDescent="0.25">
      <c r="A1" s="54" t="s">
        <v>43</v>
      </c>
      <c r="B1" s="55" t="s">
        <v>91</v>
      </c>
      <c r="C1" s="55" t="s">
        <v>44</v>
      </c>
      <c r="D1" s="55" t="s">
        <v>61</v>
      </c>
      <c r="E1" s="55" t="s">
        <v>45</v>
      </c>
      <c r="F1" s="55"/>
      <c r="G1" s="55" t="s">
        <v>90</v>
      </c>
      <c r="H1" s="54"/>
    </row>
    <row r="2" spans="1:12" x14ac:dyDescent="0.25">
      <c r="A2" s="8" t="s">
        <v>40</v>
      </c>
      <c r="B2" s="8" t="s">
        <v>95</v>
      </c>
      <c r="C2" s="50" t="s">
        <v>101</v>
      </c>
      <c r="I2" s="55" t="s">
        <v>7</v>
      </c>
      <c r="L2" s="2" t="s">
        <v>7</v>
      </c>
    </row>
    <row r="3" spans="1:12" x14ac:dyDescent="0.25">
      <c r="A3" s="8" t="s">
        <v>438</v>
      </c>
      <c r="B3" s="8" t="s">
        <v>109</v>
      </c>
      <c r="C3" s="50" t="s">
        <v>101</v>
      </c>
    </row>
    <row r="4" spans="1:12" x14ac:dyDescent="0.25">
      <c r="A4" s="71" t="s">
        <v>390</v>
      </c>
      <c r="B4" s="8" t="s">
        <v>111</v>
      </c>
      <c r="C4" s="50" t="s">
        <v>101</v>
      </c>
      <c r="E4" s="50" t="s">
        <v>68</v>
      </c>
    </row>
    <row r="5" spans="1:12" x14ac:dyDescent="0.25">
      <c r="A5" s="8" t="s">
        <v>199</v>
      </c>
      <c r="B5" s="8" t="s">
        <v>197</v>
      </c>
      <c r="C5" s="50" t="s">
        <v>101</v>
      </c>
      <c r="D5" s="50" t="s">
        <v>68</v>
      </c>
    </row>
    <row r="6" spans="1:12" x14ac:dyDescent="0.25">
      <c r="A6" s="8" t="s">
        <v>366</v>
      </c>
      <c r="B6" s="8" t="s">
        <v>93</v>
      </c>
      <c r="C6" s="50" t="s">
        <v>101</v>
      </c>
    </row>
    <row r="7" spans="1:12" x14ac:dyDescent="0.25">
      <c r="A7" s="8" t="s">
        <v>193</v>
      </c>
      <c r="B7" s="71" t="s">
        <v>111</v>
      </c>
      <c r="C7" s="50" t="s">
        <v>101</v>
      </c>
    </row>
    <row r="8" spans="1:12" x14ac:dyDescent="0.25">
      <c r="A8" s="8" t="s">
        <v>265</v>
      </c>
      <c r="B8" s="71" t="s">
        <v>197</v>
      </c>
      <c r="C8" s="50" t="s">
        <v>101</v>
      </c>
    </row>
    <row r="9" spans="1:12" x14ac:dyDescent="0.25">
      <c r="A9" s="8" t="s">
        <v>342</v>
      </c>
      <c r="B9" s="71" t="s">
        <v>321</v>
      </c>
      <c r="C9" s="50" t="s">
        <v>101</v>
      </c>
    </row>
    <row r="10" spans="1:12" x14ac:dyDescent="0.25">
      <c r="A10" s="8" t="s">
        <v>132</v>
      </c>
      <c r="B10" s="8" t="s">
        <v>94</v>
      </c>
      <c r="C10" s="50" t="s">
        <v>101</v>
      </c>
    </row>
    <row r="11" spans="1:12" x14ac:dyDescent="0.25">
      <c r="A11" s="8" t="s">
        <v>173</v>
      </c>
      <c r="B11" s="8" t="s">
        <v>93</v>
      </c>
      <c r="C11" s="50" t="s">
        <v>32</v>
      </c>
    </row>
    <row r="12" spans="1:12" x14ac:dyDescent="0.25">
      <c r="A12" s="8" t="s">
        <v>538</v>
      </c>
      <c r="B12" s="71" t="s">
        <v>94</v>
      </c>
      <c r="C12" s="50" t="s">
        <v>32</v>
      </c>
    </row>
    <row r="13" spans="1:12" x14ac:dyDescent="0.25">
      <c r="A13" s="8" t="s">
        <v>134</v>
      </c>
      <c r="B13" s="8" t="s">
        <v>94</v>
      </c>
      <c r="C13" s="50" t="s">
        <v>101</v>
      </c>
      <c r="E13" s="50" t="s">
        <v>68</v>
      </c>
    </row>
    <row r="14" spans="1:12" x14ac:dyDescent="0.25">
      <c r="A14" s="71" t="s">
        <v>388</v>
      </c>
      <c r="B14" s="8" t="s">
        <v>321</v>
      </c>
      <c r="C14" s="50" t="s">
        <v>101</v>
      </c>
    </row>
    <row r="15" spans="1:12" x14ac:dyDescent="0.25">
      <c r="A15" s="8" t="s">
        <v>307</v>
      </c>
      <c r="B15" s="8" t="s">
        <v>308</v>
      </c>
      <c r="C15" s="50" t="s">
        <v>101</v>
      </c>
    </row>
    <row r="16" spans="1:12" x14ac:dyDescent="0.25">
      <c r="A16" s="8" t="s">
        <v>158</v>
      </c>
      <c r="B16" s="8" t="s">
        <v>111</v>
      </c>
      <c r="C16" s="50" t="s">
        <v>32</v>
      </c>
    </row>
    <row r="17" spans="1:3" x14ac:dyDescent="0.25">
      <c r="A17" s="8" t="s">
        <v>302</v>
      </c>
      <c r="B17" s="8" t="s">
        <v>311</v>
      </c>
      <c r="C17" s="50" t="s">
        <v>32</v>
      </c>
    </row>
    <row r="18" spans="1:3" x14ac:dyDescent="0.25">
      <c r="A18" s="8" t="s">
        <v>149</v>
      </c>
      <c r="B18" s="8" t="s">
        <v>108</v>
      </c>
      <c r="C18" s="50" t="s">
        <v>101</v>
      </c>
    </row>
    <row r="19" spans="1:3" x14ac:dyDescent="0.25">
      <c r="A19" s="8" t="s">
        <v>133</v>
      </c>
      <c r="B19" s="8" t="s">
        <v>94</v>
      </c>
      <c r="C19" s="50" t="s">
        <v>101</v>
      </c>
    </row>
    <row r="20" spans="1:3" x14ac:dyDescent="0.25">
      <c r="A20" s="8" t="s">
        <v>357</v>
      </c>
      <c r="B20" s="8" t="s">
        <v>369</v>
      </c>
      <c r="C20" s="50" t="s">
        <v>32</v>
      </c>
    </row>
    <row r="21" spans="1:3" x14ac:dyDescent="0.25">
      <c r="A21" s="71" t="s">
        <v>408</v>
      </c>
      <c r="B21" s="71" t="s">
        <v>111</v>
      </c>
      <c r="C21" s="50" t="s">
        <v>101</v>
      </c>
    </row>
    <row r="22" spans="1:3" x14ac:dyDescent="0.25">
      <c r="A22" s="71" t="s">
        <v>404</v>
      </c>
      <c r="B22" s="71" t="s">
        <v>369</v>
      </c>
      <c r="C22" s="50" t="s">
        <v>101</v>
      </c>
    </row>
    <row r="23" spans="1:3" x14ac:dyDescent="0.25">
      <c r="A23" s="8" t="s">
        <v>174</v>
      </c>
      <c r="B23" s="8" t="s">
        <v>93</v>
      </c>
      <c r="C23" s="50" t="s">
        <v>32</v>
      </c>
    </row>
    <row r="24" spans="1:3" x14ac:dyDescent="0.25">
      <c r="A24" s="8" t="s">
        <v>141</v>
      </c>
      <c r="B24" s="8" t="s">
        <v>94</v>
      </c>
      <c r="C24" s="50" t="s">
        <v>101</v>
      </c>
    </row>
    <row r="25" spans="1:3" x14ac:dyDescent="0.25">
      <c r="A25" s="8" t="s">
        <v>599</v>
      </c>
      <c r="B25" s="8" t="s">
        <v>197</v>
      </c>
    </row>
    <row r="26" spans="1:3" x14ac:dyDescent="0.25">
      <c r="A26" s="8" t="s">
        <v>175</v>
      </c>
      <c r="B26" s="8" t="s">
        <v>93</v>
      </c>
      <c r="C26" s="50" t="s">
        <v>101</v>
      </c>
    </row>
    <row r="27" spans="1:3" x14ac:dyDescent="0.25">
      <c r="A27" s="8" t="s">
        <v>246</v>
      </c>
      <c r="B27" s="8" t="s">
        <v>93</v>
      </c>
      <c r="C27" s="50" t="s">
        <v>32</v>
      </c>
    </row>
    <row r="28" spans="1:3" x14ac:dyDescent="0.25">
      <c r="A28" s="8" t="s">
        <v>176</v>
      </c>
      <c r="B28" s="8" t="s">
        <v>93</v>
      </c>
      <c r="C28" s="50" t="s">
        <v>33</v>
      </c>
    </row>
    <row r="29" spans="1:3" x14ac:dyDescent="0.25">
      <c r="A29" s="8" t="s">
        <v>294</v>
      </c>
      <c r="B29" s="8" t="s">
        <v>309</v>
      </c>
      <c r="C29" s="50" t="s">
        <v>33</v>
      </c>
    </row>
    <row r="30" spans="1:3" x14ac:dyDescent="0.25">
      <c r="A30" s="8" t="s">
        <v>419</v>
      </c>
      <c r="B30" s="8" t="s">
        <v>420</v>
      </c>
      <c r="C30" s="50" t="s">
        <v>101</v>
      </c>
    </row>
    <row r="31" spans="1:3" x14ac:dyDescent="0.25">
      <c r="A31" s="8" t="s">
        <v>234</v>
      </c>
      <c r="B31" s="8" t="s">
        <v>63</v>
      </c>
      <c r="C31" s="50" t="s">
        <v>101</v>
      </c>
    </row>
    <row r="32" spans="1:3" x14ac:dyDescent="0.25">
      <c r="A32" s="71" t="s">
        <v>403</v>
      </c>
      <c r="B32" s="71" t="s">
        <v>109</v>
      </c>
      <c r="C32" s="50" t="s">
        <v>101</v>
      </c>
    </row>
    <row r="33" spans="1:5" x14ac:dyDescent="0.25">
      <c r="A33" s="8" t="s">
        <v>236</v>
      </c>
      <c r="B33" s="8" t="s">
        <v>197</v>
      </c>
      <c r="C33" s="50" t="s">
        <v>101</v>
      </c>
      <c r="D33" s="50" t="s">
        <v>7</v>
      </c>
      <c r="E33" s="50" t="s">
        <v>68</v>
      </c>
    </row>
    <row r="34" spans="1:5" x14ac:dyDescent="0.25">
      <c r="A34" s="8" t="s">
        <v>282</v>
      </c>
      <c r="B34" s="8" t="s">
        <v>94</v>
      </c>
      <c r="C34" s="50" t="s">
        <v>32</v>
      </c>
    </row>
    <row r="35" spans="1:5" x14ac:dyDescent="0.25">
      <c r="A35" s="8" t="s">
        <v>360</v>
      </c>
      <c r="B35" s="8" t="s">
        <v>318</v>
      </c>
      <c r="C35" s="50" t="s">
        <v>101</v>
      </c>
    </row>
    <row r="36" spans="1:5" x14ac:dyDescent="0.25">
      <c r="A36" s="8" t="s">
        <v>126</v>
      </c>
      <c r="B36" s="8" t="s">
        <v>94</v>
      </c>
      <c r="C36" s="50" t="s">
        <v>101</v>
      </c>
    </row>
    <row r="37" spans="1:5" x14ac:dyDescent="0.25">
      <c r="A37" s="8" t="s">
        <v>156</v>
      </c>
      <c r="B37" s="8" t="s">
        <v>111</v>
      </c>
      <c r="C37" s="50" t="s">
        <v>32</v>
      </c>
    </row>
    <row r="38" spans="1:5" x14ac:dyDescent="0.25">
      <c r="A38" s="8" t="s">
        <v>128</v>
      </c>
      <c r="B38" s="8" t="s">
        <v>94</v>
      </c>
      <c r="C38" s="50" t="s">
        <v>101</v>
      </c>
    </row>
    <row r="39" spans="1:5" x14ac:dyDescent="0.25">
      <c r="A39" s="71" t="s">
        <v>422</v>
      </c>
      <c r="B39" s="8" t="s">
        <v>107</v>
      </c>
      <c r="C39" s="50" t="s">
        <v>101</v>
      </c>
    </row>
    <row r="40" spans="1:5" x14ac:dyDescent="0.25">
      <c r="A40" s="8" t="s">
        <v>269</v>
      </c>
      <c r="B40" s="8" t="s">
        <v>63</v>
      </c>
      <c r="C40" s="50" t="s">
        <v>32</v>
      </c>
    </row>
    <row r="41" spans="1:5" x14ac:dyDescent="0.25">
      <c r="A41" s="8" t="s">
        <v>343</v>
      </c>
      <c r="B41" s="8" t="s">
        <v>94</v>
      </c>
      <c r="C41" s="50" t="s">
        <v>101</v>
      </c>
    </row>
    <row r="42" spans="1:5" x14ac:dyDescent="0.25">
      <c r="A42" s="8" t="s">
        <v>365</v>
      </c>
      <c r="B42" s="8" t="s">
        <v>93</v>
      </c>
      <c r="C42" s="50" t="s">
        <v>101</v>
      </c>
    </row>
    <row r="43" spans="1:5" x14ac:dyDescent="0.25">
      <c r="A43" s="8" t="s">
        <v>28</v>
      </c>
      <c r="B43" s="8" t="s">
        <v>93</v>
      </c>
      <c r="C43" s="50" t="s">
        <v>32</v>
      </c>
    </row>
    <row r="44" spans="1:5" x14ac:dyDescent="0.25">
      <c r="A44" s="8" t="s">
        <v>151</v>
      </c>
      <c r="B44" s="8" t="s">
        <v>93</v>
      </c>
      <c r="C44" s="50" t="s">
        <v>32</v>
      </c>
    </row>
    <row r="45" spans="1:5" x14ac:dyDescent="0.25">
      <c r="A45" s="8" t="s">
        <v>444</v>
      </c>
      <c r="B45" s="8" t="s">
        <v>109</v>
      </c>
      <c r="C45" s="50" t="s">
        <v>101</v>
      </c>
    </row>
    <row r="46" spans="1:5" x14ac:dyDescent="0.25">
      <c r="A46" s="8" t="s">
        <v>18</v>
      </c>
      <c r="B46" s="8" t="s">
        <v>63</v>
      </c>
      <c r="C46" s="50" t="s">
        <v>101</v>
      </c>
    </row>
    <row r="47" spans="1:5" x14ac:dyDescent="0.25">
      <c r="A47" s="8" t="s">
        <v>73</v>
      </c>
      <c r="B47" s="8" t="s">
        <v>94</v>
      </c>
      <c r="C47" s="50" t="s">
        <v>32</v>
      </c>
    </row>
    <row r="48" spans="1:5" x14ac:dyDescent="0.25">
      <c r="A48" s="8" t="s">
        <v>292</v>
      </c>
      <c r="B48" s="8" t="s">
        <v>94</v>
      </c>
      <c r="C48" s="50" t="s">
        <v>101</v>
      </c>
    </row>
    <row r="49" spans="1:5" x14ac:dyDescent="0.25">
      <c r="A49" s="8" t="s">
        <v>79</v>
      </c>
      <c r="B49" s="8" t="s">
        <v>94</v>
      </c>
      <c r="C49" s="50" t="s">
        <v>101</v>
      </c>
    </row>
    <row r="50" spans="1:5" x14ac:dyDescent="0.25">
      <c r="A50" s="8" t="s">
        <v>84</v>
      </c>
      <c r="B50" s="8" t="s">
        <v>63</v>
      </c>
      <c r="C50" s="50" t="s">
        <v>101</v>
      </c>
    </row>
    <row r="51" spans="1:5" x14ac:dyDescent="0.25">
      <c r="A51" s="71" t="s">
        <v>635</v>
      </c>
      <c r="B51" s="8" t="s">
        <v>93</v>
      </c>
      <c r="C51" s="50" t="s">
        <v>101</v>
      </c>
      <c r="E51" s="50" t="s">
        <v>68</v>
      </c>
    </row>
    <row r="52" spans="1:5" x14ac:dyDescent="0.25">
      <c r="A52" s="8" t="s">
        <v>287</v>
      </c>
      <c r="B52" s="8" t="s">
        <v>94</v>
      </c>
      <c r="C52" s="50" t="s">
        <v>32</v>
      </c>
    </row>
    <row r="53" spans="1:5" x14ac:dyDescent="0.25">
      <c r="A53" s="8" t="s">
        <v>194</v>
      </c>
      <c r="B53" s="71" t="s">
        <v>111</v>
      </c>
      <c r="C53" s="50" t="s">
        <v>101</v>
      </c>
    </row>
    <row r="54" spans="1:5" x14ac:dyDescent="0.25">
      <c r="A54" s="8" t="s">
        <v>536</v>
      </c>
      <c r="B54" s="71" t="s">
        <v>318</v>
      </c>
      <c r="C54" s="50" t="s">
        <v>101</v>
      </c>
    </row>
    <row r="55" spans="1:5" x14ac:dyDescent="0.25">
      <c r="A55" s="71" t="s">
        <v>633</v>
      </c>
      <c r="B55" s="8" t="s">
        <v>109</v>
      </c>
      <c r="C55" s="50" t="s">
        <v>101</v>
      </c>
    </row>
    <row r="56" spans="1:5" x14ac:dyDescent="0.25">
      <c r="A56" s="8" t="s">
        <v>85</v>
      </c>
      <c r="B56" s="8" t="s">
        <v>94</v>
      </c>
      <c r="C56" s="50" t="s">
        <v>101</v>
      </c>
    </row>
    <row r="57" spans="1:5" x14ac:dyDescent="0.25">
      <c r="A57" s="71" t="s">
        <v>402</v>
      </c>
      <c r="B57" s="71" t="s">
        <v>415</v>
      </c>
      <c r="C57" s="50" t="s">
        <v>101</v>
      </c>
    </row>
    <row r="58" spans="1:5" x14ac:dyDescent="0.25">
      <c r="A58" s="8" t="s">
        <v>26</v>
      </c>
      <c r="B58" s="8" t="s">
        <v>94</v>
      </c>
      <c r="C58" s="50" t="s">
        <v>32</v>
      </c>
    </row>
    <row r="59" spans="1:5" x14ac:dyDescent="0.25">
      <c r="A59" s="8" t="s">
        <v>314</v>
      </c>
      <c r="B59" s="8" t="s">
        <v>107</v>
      </c>
      <c r="C59" s="50" t="s">
        <v>32</v>
      </c>
    </row>
    <row r="60" spans="1:5" x14ac:dyDescent="0.25">
      <c r="A60" s="8" t="s">
        <v>88</v>
      </c>
      <c r="B60" s="8" t="s">
        <v>95</v>
      </c>
      <c r="C60" s="50" t="s">
        <v>101</v>
      </c>
    </row>
    <row r="61" spans="1:5" x14ac:dyDescent="0.25">
      <c r="A61" s="8" t="s">
        <v>249</v>
      </c>
      <c r="B61" s="8" t="s">
        <v>111</v>
      </c>
      <c r="C61" s="50" t="s">
        <v>101</v>
      </c>
      <c r="E61" s="50" t="s">
        <v>68</v>
      </c>
    </row>
    <row r="62" spans="1:5" x14ac:dyDescent="0.25">
      <c r="A62" s="71" t="s">
        <v>631</v>
      </c>
      <c r="B62" s="8" t="s">
        <v>93</v>
      </c>
      <c r="C62" s="50" t="s">
        <v>101</v>
      </c>
    </row>
    <row r="63" spans="1:5" x14ac:dyDescent="0.25">
      <c r="A63" s="71" t="s">
        <v>385</v>
      </c>
      <c r="B63" s="8" t="s">
        <v>111</v>
      </c>
      <c r="C63" s="50" t="s">
        <v>101</v>
      </c>
    </row>
    <row r="64" spans="1:5" x14ac:dyDescent="0.25">
      <c r="A64" s="8" t="s">
        <v>251</v>
      </c>
      <c r="B64" s="8" t="s">
        <v>65</v>
      </c>
      <c r="C64" s="50" t="s">
        <v>33</v>
      </c>
    </row>
    <row r="65" spans="1:7" x14ac:dyDescent="0.25">
      <c r="A65" s="8" t="s">
        <v>297</v>
      </c>
      <c r="B65" s="8" t="s">
        <v>309</v>
      </c>
      <c r="C65" s="50" t="s">
        <v>32</v>
      </c>
    </row>
    <row r="66" spans="1:7" x14ac:dyDescent="0.25">
      <c r="A66" s="8" t="s">
        <v>231</v>
      </c>
      <c r="B66" s="8" t="s">
        <v>63</v>
      </c>
      <c r="C66" s="50" t="s">
        <v>33</v>
      </c>
    </row>
    <row r="67" spans="1:7" x14ac:dyDescent="0.25">
      <c r="A67" s="8" t="s">
        <v>276</v>
      </c>
      <c r="B67" s="8" t="s">
        <v>93</v>
      </c>
      <c r="C67" s="50" t="s">
        <v>101</v>
      </c>
    </row>
    <row r="68" spans="1:7" x14ac:dyDescent="0.25">
      <c r="A68" s="8" t="s">
        <v>127</v>
      </c>
      <c r="B68" s="8" t="s">
        <v>94</v>
      </c>
      <c r="C68" s="50" t="s">
        <v>101</v>
      </c>
      <c r="E68" s="50" t="s">
        <v>68</v>
      </c>
    </row>
    <row r="69" spans="1:7" x14ac:dyDescent="0.25">
      <c r="A69" s="8" t="s">
        <v>75</v>
      </c>
      <c r="B69" s="8" t="s">
        <v>63</v>
      </c>
      <c r="C69" s="50" t="s">
        <v>33</v>
      </c>
      <c r="G69" s="50" t="s">
        <v>7</v>
      </c>
    </row>
    <row r="70" spans="1:7" x14ac:dyDescent="0.25">
      <c r="A70" s="8" t="s">
        <v>304</v>
      </c>
      <c r="B70" s="8" t="s">
        <v>94</v>
      </c>
      <c r="C70" s="50" t="s">
        <v>101</v>
      </c>
    </row>
    <row r="71" spans="1:7" x14ac:dyDescent="0.25">
      <c r="A71" s="8" t="s">
        <v>177</v>
      </c>
      <c r="B71" s="8" t="s">
        <v>93</v>
      </c>
      <c r="C71" s="50" t="s">
        <v>101</v>
      </c>
    </row>
    <row r="72" spans="1:7" x14ac:dyDescent="0.25">
      <c r="A72" s="8" t="s">
        <v>361</v>
      </c>
      <c r="B72" s="8" t="s">
        <v>93</v>
      </c>
      <c r="C72" s="50" t="s">
        <v>101</v>
      </c>
    </row>
    <row r="73" spans="1:7" x14ac:dyDescent="0.25">
      <c r="A73" s="8" t="s">
        <v>23</v>
      </c>
      <c r="B73" s="8" t="s">
        <v>63</v>
      </c>
      <c r="C73" s="50" t="s">
        <v>101</v>
      </c>
    </row>
    <row r="74" spans="1:7" x14ac:dyDescent="0.25">
      <c r="A74" s="8" t="s">
        <v>270</v>
      </c>
      <c r="B74" s="8" t="s">
        <v>93</v>
      </c>
      <c r="C74" s="50" t="s">
        <v>33</v>
      </c>
    </row>
    <row r="75" spans="1:7" x14ac:dyDescent="0.25">
      <c r="A75" s="8" t="s">
        <v>70</v>
      </c>
      <c r="B75" s="8" t="s">
        <v>63</v>
      </c>
      <c r="C75" s="50" t="s">
        <v>32</v>
      </c>
    </row>
    <row r="76" spans="1:7" x14ac:dyDescent="0.25">
      <c r="A76" s="8" t="s">
        <v>21</v>
      </c>
      <c r="B76" s="8" t="s">
        <v>63</v>
      </c>
      <c r="C76" s="50" t="s">
        <v>32</v>
      </c>
    </row>
    <row r="77" spans="1:7" x14ac:dyDescent="0.25">
      <c r="A77" s="8" t="s">
        <v>296</v>
      </c>
      <c r="B77" s="8" t="s">
        <v>95</v>
      </c>
      <c r="C77" s="50" t="s">
        <v>33</v>
      </c>
    </row>
    <row r="78" spans="1:7" x14ac:dyDescent="0.25">
      <c r="A78" s="8" t="s">
        <v>89</v>
      </c>
      <c r="B78" s="8" t="s">
        <v>95</v>
      </c>
      <c r="C78" s="50" t="s">
        <v>101</v>
      </c>
    </row>
    <row r="79" spans="1:7" x14ac:dyDescent="0.25">
      <c r="A79" s="8" t="s">
        <v>418</v>
      </c>
      <c r="B79" s="8" t="s">
        <v>65</v>
      </c>
      <c r="C79" s="50" t="s">
        <v>101</v>
      </c>
    </row>
    <row r="80" spans="1:7" x14ac:dyDescent="0.25">
      <c r="A80" s="8" t="s">
        <v>362</v>
      </c>
      <c r="B80" s="8" t="s">
        <v>369</v>
      </c>
      <c r="C80" s="50" t="s">
        <v>32</v>
      </c>
    </row>
    <row r="81" spans="1:5" x14ac:dyDescent="0.25">
      <c r="A81" s="8" t="s">
        <v>303</v>
      </c>
      <c r="B81" s="8" t="s">
        <v>312</v>
      </c>
      <c r="C81" s="50" t="s">
        <v>101</v>
      </c>
    </row>
    <row r="82" spans="1:5" x14ac:dyDescent="0.25">
      <c r="A82" s="71" t="s">
        <v>387</v>
      </c>
      <c r="B82" s="8" t="s">
        <v>65</v>
      </c>
      <c r="C82" s="50" t="s">
        <v>32</v>
      </c>
    </row>
    <row r="83" spans="1:5" x14ac:dyDescent="0.25">
      <c r="A83" s="8" t="s">
        <v>145</v>
      </c>
      <c r="B83" s="8" t="s">
        <v>65</v>
      </c>
      <c r="C83" s="50" t="s">
        <v>33</v>
      </c>
      <c r="E83" s="50" t="s">
        <v>68</v>
      </c>
    </row>
    <row r="84" spans="1:5" x14ac:dyDescent="0.25">
      <c r="A84" s="8" t="s">
        <v>237</v>
      </c>
      <c r="B84" s="8" t="s">
        <v>65</v>
      </c>
      <c r="C84" s="50" t="s">
        <v>32</v>
      </c>
    </row>
    <row r="85" spans="1:5" x14ac:dyDescent="0.25">
      <c r="A85" s="8" t="s">
        <v>271</v>
      </c>
      <c r="B85" s="8" t="s">
        <v>63</v>
      </c>
      <c r="C85" s="50" t="s">
        <v>101</v>
      </c>
    </row>
    <row r="86" spans="1:5" x14ac:dyDescent="0.25">
      <c r="A86" s="8" t="s">
        <v>172</v>
      </c>
      <c r="B86" s="8" t="s">
        <v>109</v>
      </c>
      <c r="C86" s="50" t="s">
        <v>101</v>
      </c>
    </row>
    <row r="87" spans="1:5" x14ac:dyDescent="0.25">
      <c r="A87" s="8" t="s">
        <v>317</v>
      </c>
      <c r="B87" s="8" t="s">
        <v>109</v>
      </c>
      <c r="C87" s="50" t="s">
        <v>101</v>
      </c>
    </row>
    <row r="88" spans="1:5" x14ac:dyDescent="0.25">
      <c r="A88" s="8" t="s">
        <v>306</v>
      </c>
      <c r="B88" s="8" t="s">
        <v>94</v>
      </c>
      <c r="C88" s="50" t="s">
        <v>101</v>
      </c>
    </row>
    <row r="89" spans="1:5" x14ac:dyDescent="0.25">
      <c r="A89" s="8" t="s">
        <v>598</v>
      </c>
      <c r="B89" s="8" t="s">
        <v>341</v>
      </c>
    </row>
    <row r="90" spans="1:5" x14ac:dyDescent="0.25">
      <c r="A90" s="8" t="s">
        <v>122</v>
      </c>
      <c r="B90" s="8" t="s">
        <v>94</v>
      </c>
      <c r="C90" s="50" t="s">
        <v>101</v>
      </c>
    </row>
    <row r="91" spans="1:5" x14ac:dyDescent="0.25">
      <c r="A91" s="8" t="s">
        <v>76</v>
      </c>
      <c r="B91" s="8" t="s">
        <v>95</v>
      </c>
      <c r="C91" s="50" t="s">
        <v>33</v>
      </c>
    </row>
    <row r="92" spans="1:5" x14ac:dyDescent="0.25">
      <c r="A92" s="8" t="s">
        <v>537</v>
      </c>
      <c r="B92" s="8" t="s">
        <v>341</v>
      </c>
      <c r="C92" s="50" t="s">
        <v>32</v>
      </c>
    </row>
    <row r="93" spans="1:5" x14ac:dyDescent="0.25">
      <c r="A93" s="8" t="s">
        <v>148</v>
      </c>
      <c r="B93" s="8" t="s">
        <v>108</v>
      </c>
      <c r="C93" s="50" t="s">
        <v>33</v>
      </c>
    </row>
    <row r="94" spans="1:5" x14ac:dyDescent="0.25">
      <c r="A94" s="8" t="s">
        <v>259</v>
      </c>
      <c r="B94" s="8" t="s">
        <v>111</v>
      </c>
      <c r="C94" s="50" t="s">
        <v>101</v>
      </c>
      <c r="D94" s="50" t="s">
        <v>68</v>
      </c>
    </row>
    <row r="95" spans="1:5" x14ac:dyDescent="0.25">
      <c r="A95" s="8" t="s">
        <v>344</v>
      </c>
      <c r="B95" s="71" t="s">
        <v>321</v>
      </c>
      <c r="C95" s="50" t="s">
        <v>101</v>
      </c>
      <c r="D95" s="50" t="s">
        <v>68</v>
      </c>
    </row>
    <row r="96" spans="1:5" x14ac:dyDescent="0.25">
      <c r="A96" s="8" t="s">
        <v>345</v>
      </c>
      <c r="B96" s="71" t="s">
        <v>321</v>
      </c>
      <c r="C96" s="50" t="s">
        <v>32</v>
      </c>
    </row>
    <row r="97" spans="1:3" x14ac:dyDescent="0.25">
      <c r="A97" s="8" t="s">
        <v>136</v>
      </c>
      <c r="B97" s="8" t="s">
        <v>94</v>
      </c>
      <c r="C97" s="50" t="s">
        <v>101</v>
      </c>
    </row>
    <row r="98" spans="1:3" x14ac:dyDescent="0.25">
      <c r="A98" s="8" t="s">
        <v>295</v>
      </c>
      <c r="B98" s="8" t="s">
        <v>310</v>
      </c>
      <c r="C98" s="50" t="s">
        <v>32</v>
      </c>
    </row>
    <row r="99" spans="1:3" x14ac:dyDescent="0.25">
      <c r="A99" s="8" t="s">
        <v>142</v>
      </c>
      <c r="B99" s="8" t="s">
        <v>107</v>
      </c>
      <c r="C99" s="50" t="s">
        <v>32</v>
      </c>
    </row>
    <row r="100" spans="1:3" x14ac:dyDescent="0.25">
      <c r="A100" s="8" t="s">
        <v>17</v>
      </c>
      <c r="B100" s="8" t="s">
        <v>63</v>
      </c>
      <c r="C100" s="50" t="s">
        <v>32</v>
      </c>
    </row>
    <row r="101" spans="1:3" x14ac:dyDescent="0.25">
      <c r="A101" s="8" t="s">
        <v>139</v>
      </c>
      <c r="B101" s="8" t="s">
        <v>94</v>
      </c>
      <c r="C101" s="50" t="s">
        <v>101</v>
      </c>
    </row>
    <row r="102" spans="1:3" x14ac:dyDescent="0.25">
      <c r="A102" s="71" t="s">
        <v>389</v>
      </c>
      <c r="B102" s="8" t="s">
        <v>93</v>
      </c>
      <c r="C102" s="50" t="s">
        <v>101</v>
      </c>
    </row>
    <row r="103" spans="1:3" x14ac:dyDescent="0.25">
      <c r="A103" s="8" t="s">
        <v>346</v>
      </c>
      <c r="B103" s="8" t="s">
        <v>93</v>
      </c>
      <c r="C103" s="50" t="s">
        <v>101</v>
      </c>
    </row>
    <row r="104" spans="1:3" x14ac:dyDescent="0.25">
      <c r="A104" s="8" t="s">
        <v>146</v>
      </c>
      <c r="B104" s="8" t="s">
        <v>65</v>
      </c>
      <c r="C104" s="50" t="s">
        <v>101</v>
      </c>
    </row>
    <row r="105" spans="1:3" x14ac:dyDescent="0.25">
      <c r="A105" s="8" t="s">
        <v>252</v>
      </c>
      <c r="B105" s="8" t="s">
        <v>111</v>
      </c>
      <c r="C105" s="50" t="s">
        <v>101</v>
      </c>
    </row>
    <row r="106" spans="1:3" x14ac:dyDescent="0.25">
      <c r="A106" s="71" t="s">
        <v>396</v>
      </c>
      <c r="B106" s="71" t="s">
        <v>318</v>
      </c>
      <c r="C106" s="50" t="s">
        <v>32</v>
      </c>
    </row>
    <row r="107" spans="1:3" x14ac:dyDescent="0.25">
      <c r="A107" s="8" t="s">
        <v>210</v>
      </c>
      <c r="B107" s="8" t="s">
        <v>197</v>
      </c>
      <c r="C107" s="50" t="s">
        <v>101</v>
      </c>
    </row>
    <row r="108" spans="1:3" x14ac:dyDescent="0.25">
      <c r="A108" s="8" t="s">
        <v>272</v>
      </c>
      <c r="B108" s="8" t="s">
        <v>93</v>
      </c>
      <c r="C108" s="50" t="s">
        <v>101</v>
      </c>
    </row>
    <row r="109" spans="1:3" x14ac:dyDescent="0.25">
      <c r="A109" s="8" t="s">
        <v>539</v>
      </c>
      <c r="B109" s="71" t="s">
        <v>94</v>
      </c>
      <c r="C109" s="50" t="s">
        <v>32</v>
      </c>
    </row>
    <row r="110" spans="1:3" x14ac:dyDescent="0.25">
      <c r="A110" s="8" t="s">
        <v>195</v>
      </c>
      <c r="B110" s="71" t="s">
        <v>111</v>
      </c>
      <c r="C110" s="50" t="s">
        <v>101</v>
      </c>
    </row>
    <row r="111" spans="1:3" x14ac:dyDescent="0.25">
      <c r="A111" s="8" t="s">
        <v>153</v>
      </c>
      <c r="B111" s="8" t="s">
        <v>93</v>
      </c>
      <c r="C111" s="50" t="s">
        <v>101</v>
      </c>
    </row>
    <row r="112" spans="1:3" x14ac:dyDescent="0.25">
      <c r="A112" s="8" t="s">
        <v>150</v>
      </c>
      <c r="B112" s="8" t="s">
        <v>108</v>
      </c>
      <c r="C112" s="50" t="s">
        <v>101</v>
      </c>
    </row>
    <row r="113" spans="1:4" x14ac:dyDescent="0.25">
      <c r="A113" s="8" t="s">
        <v>211</v>
      </c>
      <c r="B113" s="8" t="s">
        <v>197</v>
      </c>
      <c r="C113" s="50" t="s">
        <v>101</v>
      </c>
    </row>
    <row r="114" spans="1:4" x14ac:dyDescent="0.25">
      <c r="A114" s="8" t="s">
        <v>235</v>
      </c>
      <c r="B114" s="8" t="s">
        <v>63</v>
      </c>
      <c r="C114" s="50" t="s">
        <v>101</v>
      </c>
    </row>
    <row r="115" spans="1:4" x14ac:dyDescent="0.25">
      <c r="A115" s="8" t="s">
        <v>22</v>
      </c>
      <c r="B115" s="8" t="s">
        <v>94</v>
      </c>
      <c r="C115" s="50" t="s">
        <v>32</v>
      </c>
    </row>
    <row r="116" spans="1:4" x14ac:dyDescent="0.25">
      <c r="A116" s="8" t="s">
        <v>263</v>
      </c>
      <c r="B116" s="8" t="s">
        <v>111</v>
      </c>
      <c r="C116" s="50" t="s">
        <v>101</v>
      </c>
    </row>
    <row r="117" spans="1:4" x14ac:dyDescent="0.25">
      <c r="A117" s="8" t="s">
        <v>434</v>
      </c>
      <c r="B117" s="8" t="s">
        <v>95</v>
      </c>
      <c r="C117" s="50" t="s">
        <v>101</v>
      </c>
    </row>
    <row r="118" spans="1:4" x14ac:dyDescent="0.25">
      <c r="A118" s="8" t="s">
        <v>386</v>
      </c>
      <c r="B118" s="8" t="s">
        <v>95</v>
      </c>
      <c r="C118" s="50" t="s">
        <v>101</v>
      </c>
    </row>
    <row r="119" spans="1:4" x14ac:dyDescent="0.25">
      <c r="A119" s="8" t="s">
        <v>300</v>
      </c>
      <c r="B119" s="8" t="s">
        <v>94</v>
      </c>
      <c r="C119" s="50" t="s">
        <v>101</v>
      </c>
    </row>
    <row r="120" spans="1:4" x14ac:dyDescent="0.25">
      <c r="A120" s="71" t="s">
        <v>384</v>
      </c>
      <c r="B120" s="8" t="s">
        <v>111</v>
      </c>
      <c r="C120" s="50" t="s">
        <v>101</v>
      </c>
    </row>
    <row r="121" spans="1:4" x14ac:dyDescent="0.25">
      <c r="A121" s="8" t="s">
        <v>16</v>
      </c>
      <c r="B121" s="8" t="s">
        <v>93</v>
      </c>
      <c r="C121" s="50" t="s">
        <v>33</v>
      </c>
      <c r="D121" s="50" t="s">
        <v>68</v>
      </c>
    </row>
    <row r="122" spans="1:4" x14ac:dyDescent="0.25">
      <c r="A122" s="8" t="s">
        <v>347</v>
      </c>
      <c r="B122" s="8" t="s">
        <v>311</v>
      </c>
      <c r="C122" s="50" t="s">
        <v>32</v>
      </c>
    </row>
    <row r="123" spans="1:4" x14ac:dyDescent="0.25">
      <c r="A123" s="8" t="s">
        <v>286</v>
      </c>
      <c r="B123" s="8" t="s">
        <v>94</v>
      </c>
      <c r="C123" s="50" t="s">
        <v>32</v>
      </c>
    </row>
    <row r="124" spans="1:4" x14ac:dyDescent="0.25">
      <c r="A124" s="8" t="s">
        <v>155</v>
      </c>
      <c r="B124" s="8" t="s">
        <v>63</v>
      </c>
      <c r="C124" s="50" t="s">
        <v>33</v>
      </c>
    </row>
    <row r="125" spans="1:4" x14ac:dyDescent="0.25">
      <c r="A125" s="8" t="s">
        <v>257</v>
      </c>
      <c r="B125" s="8" t="s">
        <v>111</v>
      </c>
      <c r="C125" s="50" t="s">
        <v>101</v>
      </c>
    </row>
    <row r="126" spans="1:4" x14ac:dyDescent="0.25">
      <c r="A126" s="8" t="s">
        <v>597</v>
      </c>
      <c r="B126" s="8" t="s">
        <v>369</v>
      </c>
    </row>
    <row r="127" spans="1:4" x14ac:dyDescent="0.25">
      <c r="A127" s="8" t="s">
        <v>367</v>
      </c>
      <c r="B127" s="8" t="s">
        <v>93</v>
      </c>
      <c r="C127" s="50" t="s">
        <v>101</v>
      </c>
    </row>
    <row r="128" spans="1:4" x14ac:dyDescent="0.25">
      <c r="A128" s="8" t="s">
        <v>316</v>
      </c>
      <c r="B128" s="8" t="s">
        <v>308</v>
      </c>
      <c r="C128" s="50" t="s">
        <v>32</v>
      </c>
    </row>
    <row r="129" spans="1:5" x14ac:dyDescent="0.25">
      <c r="A129" s="71" t="s">
        <v>639</v>
      </c>
      <c r="B129" s="8" t="s">
        <v>93</v>
      </c>
      <c r="C129" s="50" t="s">
        <v>101</v>
      </c>
    </row>
    <row r="130" spans="1:5" x14ac:dyDescent="0.25">
      <c r="A130" s="8" t="s">
        <v>417</v>
      </c>
      <c r="B130" s="8" t="s">
        <v>65</v>
      </c>
      <c r="C130" s="50" t="s">
        <v>101</v>
      </c>
    </row>
    <row r="131" spans="1:5" x14ac:dyDescent="0.25">
      <c r="A131" s="8" t="s">
        <v>289</v>
      </c>
      <c r="B131" s="8" t="s">
        <v>308</v>
      </c>
      <c r="C131" s="50" t="s">
        <v>101</v>
      </c>
    </row>
    <row r="132" spans="1:5" x14ac:dyDescent="0.25">
      <c r="A132" s="8" t="s">
        <v>392</v>
      </c>
      <c r="B132" s="8" t="s">
        <v>63</v>
      </c>
      <c r="C132" s="50" t="s">
        <v>101</v>
      </c>
      <c r="D132" s="50" t="s">
        <v>68</v>
      </c>
    </row>
    <row r="133" spans="1:5" x14ac:dyDescent="0.25">
      <c r="A133" s="8" t="s">
        <v>69</v>
      </c>
      <c r="B133" s="8" t="s">
        <v>63</v>
      </c>
      <c r="C133" s="50" t="s">
        <v>32</v>
      </c>
      <c r="E133" s="50" t="s">
        <v>68</v>
      </c>
    </row>
    <row r="134" spans="1:5" x14ac:dyDescent="0.25">
      <c r="A134" s="8" t="s">
        <v>232</v>
      </c>
      <c r="B134" s="8" t="s">
        <v>63</v>
      </c>
      <c r="C134" s="50" t="s">
        <v>33</v>
      </c>
    </row>
    <row r="135" spans="1:5" x14ac:dyDescent="0.25">
      <c r="A135" s="8" t="s">
        <v>233</v>
      </c>
      <c r="B135" s="8" t="s">
        <v>63</v>
      </c>
      <c r="C135" s="50" t="s">
        <v>101</v>
      </c>
    </row>
    <row r="136" spans="1:5" x14ac:dyDescent="0.25">
      <c r="A136" s="71" t="s">
        <v>406</v>
      </c>
      <c r="B136" s="71" t="s">
        <v>318</v>
      </c>
      <c r="C136" s="50" t="s">
        <v>101</v>
      </c>
    </row>
    <row r="137" spans="1:5" x14ac:dyDescent="0.25">
      <c r="A137" s="8" t="s">
        <v>439</v>
      </c>
      <c r="B137" s="8" t="s">
        <v>340</v>
      </c>
      <c r="C137" s="50" t="s">
        <v>32</v>
      </c>
    </row>
    <row r="138" spans="1:5" x14ac:dyDescent="0.25">
      <c r="A138" s="8" t="s">
        <v>130</v>
      </c>
      <c r="B138" s="8" t="s">
        <v>94</v>
      </c>
      <c r="C138" s="50" t="s">
        <v>101</v>
      </c>
    </row>
    <row r="139" spans="1:5" x14ac:dyDescent="0.25">
      <c r="A139" s="8" t="s">
        <v>140</v>
      </c>
      <c r="B139" s="8" t="s">
        <v>94</v>
      </c>
      <c r="C139" s="50" t="s">
        <v>101</v>
      </c>
    </row>
    <row r="140" spans="1:5" x14ac:dyDescent="0.25">
      <c r="A140" s="8" t="s">
        <v>12</v>
      </c>
      <c r="B140" s="8" t="s">
        <v>63</v>
      </c>
      <c r="C140" s="50" t="s">
        <v>32</v>
      </c>
    </row>
    <row r="141" spans="1:5" x14ac:dyDescent="0.25">
      <c r="A141" s="8" t="s">
        <v>273</v>
      </c>
      <c r="B141" s="8" t="s">
        <v>93</v>
      </c>
      <c r="C141" s="50" t="s">
        <v>101</v>
      </c>
    </row>
    <row r="142" spans="1:5" x14ac:dyDescent="0.25">
      <c r="A142" s="8" t="s">
        <v>285</v>
      </c>
      <c r="B142" s="8" t="s">
        <v>94</v>
      </c>
      <c r="C142" s="50" t="s">
        <v>32</v>
      </c>
    </row>
    <row r="143" spans="1:5" x14ac:dyDescent="0.25">
      <c r="A143" s="8" t="s">
        <v>258</v>
      </c>
      <c r="B143" s="8" t="s">
        <v>111</v>
      </c>
      <c r="C143" s="50" t="s">
        <v>101</v>
      </c>
    </row>
    <row r="144" spans="1:5" x14ac:dyDescent="0.25">
      <c r="A144" s="8" t="s">
        <v>157</v>
      </c>
      <c r="B144" s="8" t="s">
        <v>111</v>
      </c>
      <c r="C144" s="50" t="s">
        <v>33</v>
      </c>
    </row>
    <row r="145" spans="1:4" x14ac:dyDescent="0.25">
      <c r="A145" s="8" t="s">
        <v>245</v>
      </c>
      <c r="B145" s="8" t="s">
        <v>108</v>
      </c>
      <c r="C145" s="50" t="s">
        <v>101</v>
      </c>
    </row>
    <row r="146" spans="1:4" x14ac:dyDescent="0.25">
      <c r="A146" s="8" t="s">
        <v>253</v>
      </c>
      <c r="B146" s="8" t="s">
        <v>111</v>
      </c>
      <c r="C146" s="50" t="s">
        <v>101</v>
      </c>
    </row>
    <row r="147" spans="1:4" x14ac:dyDescent="0.25">
      <c r="A147" s="8" t="s">
        <v>14</v>
      </c>
      <c r="B147" s="8" t="s">
        <v>63</v>
      </c>
      <c r="C147" s="50" t="s">
        <v>32</v>
      </c>
    </row>
    <row r="148" spans="1:4" x14ac:dyDescent="0.25">
      <c r="A148" s="8" t="s">
        <v>442</v>
      </c>
      <c r="B148" s="8" t="s">
        <v>94</v>
      </c>
      <c r="C148" s="50" t="s">
        <v>32</v>
      </c>
    </row>
    <row r="149" spans="1:4" x14ac:dyDescent="0.25">
      <c r="A149" s="8" t="s">
        <v>15</v>
      </c>
      <c r="B149" s="9" t="s">
        <v>93</v>
      </c>
      <c r="C149" s="50" t="s">
        <v>32</v>
      </c>
    </row>
    <row r="150" spans="1:4" x14ac:dyDescent="0.25">
      <c r="A150" s="8" t="s">
        <v>39</v>
      </c>
      <c r="B150" s="8" t="s">
        <v>63</v>
      </c>
      <c r="C150" s="50" t="s">
        <v>101</v>
      </c>
    </row>
    <row r="151" spans="1:4" x14ac:dyDescent="0.25">
      <c r="A151" s="8" t="s">
        <v>288</v>
      </c>
      <c r="B151" s="8" t="s">
        <v>197</v>
      </c>
      <c r="C151" s="50" t="s">
        <v>101</v>
      </c>
    </row>
    <row r="152" spans="1:4" x14ac:dyDescent="0.25">
      <c r="A152" s="8" t="s">
        <v>256</v>
      </c>
      <c r="B152" s="8" t="s">
        <v>111</v>
      </c>
      <c r="C152" s="50" t="s">
        <v>101</v>
      </c>
    </row>
    <row r="153" spans="1:4" x14ac:dyDescent="0.25">
      <c r="A153" s="8" t="s">
        <v>162</v>
      </c>
      <c r="B153" s="8" t="s">
        <v>95</v>
      </c>
      <c r="C153" s="50" t="s">
        <v>101</v>
      </c>
    </row>
    <row r="154" spans="1:4" x14ac:dyDescent="0.25">
      <c r="A154" s="8" t="s">
        <v>186</v>
      </c>
      <c r="B154" s="8" t="s">
        <v>109</v>
      </c>
      <c r="C154" s="50" t="s">
        <v>32</v>
      </c>
    </row>
    <row r="155" spans="1:4" x14ac:dyDescent="0.25">
      <c r="A155" s="71" t="s">
        <v>410</v>
      </c>
      <c r="B155" s="71" t="s">
        <v>318</v>
      </c>
      <c r="C155" s="50" t="s">
        <v>101</v>
      </c>
    </row>
    <row r="156" spans="1:4" x14ac:dyDescent="0.25">
      <c r="A156" s="8" t="s">
        <v>80</v>
      </c>
      <c r="B156" s="8" t="s">
        <v>95</v>
      </c>
      <c r="C156" s="50" t="s">
        <v>101</v>
      </c>
      <c r="D156" s="50" t="s">
        <v>7</v>
      </c>
    </row>
    <row r="157" spans="1:4" x14ac:dyDescent="0.25">
      <c r="A157" s="71" t="s">
        <v>636</v>
      </c>
      <c r="B157" s="8" t="s">
        <v>93</v>
      </c>
      <c r="C157" s="50" t="s">
        <v>101</v>
      </c>
    </row>
    <row r="158" spans="1:4" x14ac:dyDescent="0.25">
      <c r="A158" s="71" t="s">
        <v>640</v>
      </c>
      <c r="B158" s="8" t="s">
        <v>369</v>
      </c>
      <c r="C158" s="50" t="s">
        <v>101</v>
      </c>
    </row>
    <row r="159" spans="1:4" x14ac:dyDescent="0.25">
      <c r="A159" s="8" t="s">
        <v>275</v>
      </c>
      <c r="B159" s="8" t="s">
        <v>93</v>
      </c>
      <c r="C159" s="50" t="s">
        <v>101</v>
      </c>
    </row>
    <row r="160" spans="1:4" x14ac:dyDescent="0.25">
      <c r="A160" s="8" t="s">
        <v>178</v>
      </c>
      <c r="B160" s="8" t="s">
        <v>93</v>
      </c>
      <c r="C160" s="50" t="s">
        <v>101</v>
      </c>
    </row>
    <row r="161" spans="1:5" x14ac:dyDescent="0.25">
      <c r="A161" s="8" t="s">
        <v>179</v>
      </c>
      <c r="B161" s="8" t="s">
        <v>93</v>
      </c>
      <c r="C161" s="50" t="s">
        <v>101</v>
      </c>
    </row>
    <row r="162" spans="1:5" x14ac:dyDescent="0.25">
      <c r="A162" s="8" t="s">
        <v>278</v>
      </c>
      <c r="B162" s="8" t="s">
        <v>93</v>
      </c>
      <c r="C162" s="50" t="s">
        <v>101</v>
      </c>
    </row>
    <row r="163" spans="1:5" x14ac:dyDescent="0.25">
      <c r="A163" s="8" t="s">
        <v>125</v>
      </c>
      <c r="B163" s="8" t="s">
        <v>94</v>
      </c>
      <c r="C163" s="50" t="s">
        <v>101</v>
      </c>
    </row>
    <row r="164" spans="1:5" x14ac:dyDescent="0.25">
      <c r="A164" s="8" t="s">
        <v>180</v>
      </c>
      <c r="B164" s="71" t="s">
        <v>111</v>
      </c>
      <c r="C164" s="50" t="s">
        <v>32</v>
      </c>
    </row>
    <row r="165" spans="1:5" x14ac:dyDescent="0.25">
      <c r="A165" s="71" t="s">
        <v>644</v>
      </c>
      <c r="B165" s="8" t="s">
        <v>93</v>
      </c>
      <c r="C165" s="50" t="s">
        <v>101</v>
      </c>
      <c r="E165" s="50" t="s">
        <v>68</v>
      </c>
    </row>
    <row r="166" spans="1:5" x14ac:dyDescent="0.25">
      <c r="A166" s="8" t="s">
        <v>348</v>
      </c>
      <c r="B166" s="71" t="s">
        <v>321</v>
      </c>
      <c r="C166" s="50" t="s">
        <v>101</v>
      </c>
    </row>
    <row r="167" spans="1:5" x14ac:dyDescent="0.25">
      <c r="A167" s="71" t="s">
        <v>399</v>
      </c>
      <c r="B167" s="8" t="s">
        <v>318</v>
      </c>
      <c r="C167" s="50" t="s">
        <v>101</v>
      </c>
      <c r="E167" s="50" t="s">
        <v>68</v>
      </c>
    </row>
    <row r="168" spans="1:5" x14ac:dyDescent="0.25">
      <c r="A168" s="8" t="s">
        <v>262</v>
      </c>
      <c r="B168" s="8" t="s">
        <v>111</v>
      </c>
      <c r="C168" s="50" t="s">
        <v>101</v>
      </c>
    </row>
    <row r="169" spans="1:5" x14ac:dyDescent="0.25">
      <c r="A169" s="8" t="s">
        <v>268</v>
      </c>
      <c r="B169" s="8" t="s">
        <v>197</v>
      </c>
      <c r="C169" s="50" t="s">
        <v>101</v>
      </c>
    </row>
    <row r="170" spans="1:5" x14ac:dyDescent="0.25">
      <c r="A170" s="8" t="s">
        <v>27</v>
      </c>
      <c r="B170" s="8" t="s">
        <v>63</v>
      </c>
      <c r="C170" s="50" t="s">
        <v>32</v>
      </c>
    </row>
    <row r="171" spans="1:5" x14ac:dyDescent="0.25">
      <c r="A171" s="8" t="s">
        <v>66</v>
      </c>
      <c r="B171" s="8" t="s">
        <v>94</v>
      </c>
      <c r="C171" s="50" t="s">
        <v>32</v>
      </c>
    </row>
    <row r="172" spans="1:5" x14ac:dyDescent="0.25">
      <c r="A172" s="8" t="s">
        <v>124</v>
      </c>
      <c r="B172" s="8" t="s">
        <v>94</v>
      </c>
      <c r="C172" s="50" t="s">
        <v>32</v>
      </c>
      <c r="E172" s="50" t="s">
        <v>68</v>
      </c>
    </row>
    <row r="173" spans="1:5" x14ac:dyDescent="0.25">
      <c r="A173" s="8" t="s">
        <v>254</v>
      </c>
      <c r="B173" s="8" t="s">
        <v>111</v>
      </c>
      <c r="C173" s="50" t="s">
        <v>101</v>
      </c>
    </row>
    <row r="174" spans="1:5" x14ac:dyDescent="0.25">
      <c r="A174" s="8" t="s">
        <v>540</v>
      </c>
      <c r="B174" s="71" t="s">
        <v>545</v>
      </c>
      <c r="C174" s="50" t="s">
        <v>32</v>
      </c>
    </row>
    <row r="175" spans="1:5" x14ac:dyDescent="0.25">
      <c r="A175" s="8" t="s">
        <v>82</v>
      </c>
      <c r="B175" s="8" t="s">
        <v>94</v>
      </c>
      <c r="C175" s="50" t="s">
        <v>101</v>
      </c>
    </row>
    <row r="176" spans="1:5" x14ac:dyDescent="0.25">
      <c r="A176" s="71" t="s">
        <v>641</v>
      </c>
      <c r="B176" s="8" t="s">
        <v>93</v>
      </c>
      <c r="C176" s="50" t="s">
        <v>101</v>
      </c>
    </row>
    <row r="177" spans="1:5" x14ac:dyDescent="0.25">
      <c r="A177" s="71" t="s">
        <v>407</v>
      </c>
      <c r="B177" s="71" t="s">
        <v>318</v>
      </c>
      <c r="C177" s="50" t="s">
        <v>101</v>
      </c>
    </row>
    <row r="178" spans="1:5" x14ac:dyDescent="0.25">
      <c r="A178" s="71" t="s">
        <v>634</v>
      </c>
      <c r="B178" s="8" t="s">
        <v>93</v>
      </c>
      <c r="C178" s="50" t="s">
        <v>101</v>
      </c>
    </row>
    <row r="179" spans="1:5" x14ac:dyDescent="0.25">
      <c r="A179" s="8" t="s">
        <v>74</v>
      </c>
      <c r="B179" s="8" t="s">
        <v>63</v>
      </c>
      <c r="C179" s="50" t="s">
        <v>33</v>
      </c>
    </row>
    <row r="180" spans="1:5" x14ac:dyDescent="0.25">
      <c r="A180" s="71" t="s">
        <v>400</v>
      </c>
      <c r="B180" s="8" t="s">
        <v>318</v>
      </c>
      <c r="C180" s="50" t="s">
        <v>101</v>
      </c>
    </row>
    <row r="181" spans="1:5" x14ac:dyDescent="0.25">
      <c r="A181" s="8" t="s">
        <v>435</v>
      </c>
      <c r="B181" s="8" t="s">
        <v>94</v>
      </c>
      <c r="C181" s="50" t="s">
        <v>101</v>
      </c>
    </row>
    <row r="182" spans="1:5" x14ac:dyDescent="0.25">
      <c r="A182" s="8" t="s">
        <v>159</v>
      </c>
      <c r="B182" s="8" t="s">
        <v>111</v>
      </c>
      <c r="C182" s="50" t="s">
        <v>33</v>
      </c>
    </row>
    <row r="183" spans="1:5" x14ac:dyDescent="0.25">
      <c r="A183" s="8" t="s">
        <v>154</v>
      </c>
      <c r="B183" s="8" t="s">
        <v>109</v>
      </c>
      <c r="C183" s="50" t="s">
        <v>33</v>
      </c>
    </row>
    <row r="184" spans="1:5" x14ac:dyDescent="0.25">
      <c r="A184" s="8" t="s">
        <v>437</v>
      </c>
      <c r="B184" s="8" t="s">
        <v>95</v>
      </c>
      <c r="C184" s="50" t="s">
        <v>101</v>
      </c>
    </row>
    <row r="185" spans="1:5" x14ac:dyDescent="0.25">
      <c r="A185" s="8" t="s">
        <v>440</v>
      </c>
      <c r="B185" s="8" t="s">
        <v>63</v>
      </c>
      <c r="C185" s="50" t="s">
        <v>101</v>
      </c>
    </row>
    <row r="186" spans="1:5" x14ac:dyDescent="0.25">
      <c r="A186" s="8" t="s">
        <v>160</v>
      </c>
      <c r="B186" s="8" t="s">
        <v>111</v>
      </c>
      <c r="C186" s="50" t="s">
        <v>32</v>
      </c>
      <c r="E186" s="50" t="s">
        <v>68</v>
      </c>
    </row>
    <row r="187" spans="1:5" x14ac:dyDescent="0.25">
      <c r="A187" s="8" t="s">
        <v>250</v>
      </c>
      <c r="B187" s="8" t="s">
        <v>111</v>
      </c>
      <c r="C187" s="50" t="s">
        <v>101</v>
      </c>
    </row>
    <row r="188" spans="1:5" x14ac:dyDescent="0.25">
      <c r="A188" s="8" t="s">
        <v>349</v>
      </c>
      <c r="B188" s="8" t="s">
        <v>340</v>
      </c>
      <c r="C188" s="50" t="s">
        <v>101</v>
      </c>
    </row>
    <row r="189" spans="1:5" x14ac:dyDescent="0.25">
      <c r="A189" s="8" t="s">
        <v>305</v>
      </c>
      <c r="B189" s="71" t="s">
        <v>393</v>
      </c>
      <c r="C189" s="50" t="s">
        <v>32</v>
      </c>
    </row>
    <row r="190" spans="1:5" x14ac:dyDescent="0.25">
      <c r="A190" s="8" t="s">
        <v>20</v>
      </c>
      <c r="B190" s="8" t="s">
        <v>65</v>
      </c>
      <c r="C190" s="50" t="s">
        <v>32</v>
      </c>
    </row>
    <row r="191" spans="1:5" x14ac:dyDescent="0.25">
      <c r="A191" s="8" t="s">
        <v>181</v>
      </c>
      <c r="B191" s="8" t="s">
        <v>95</v>
      </c>
      <c r="C191" s="50" t="s">
        <v>101</v>
      </c>
    </row>
    <row r="192" spans="1:5" x14ac:dyDescent="0.25">
      <c r="A192" s="8" t="s">
        <v>299</v>
      </c>
      <c r="B192" s="8" t="s">
        <v>308</v>
      </c>
      <c r="C192" s="50" t="s">
        <v>101</v>
      </c>
    </row>
    <row r="193" spans="1:5" x14ac:dyDescent="0.25">
      <c r="A193" s="71" t="s">
        <v>423</v>
      </c>
      <c r="B193" s="8" t="s">
        <v>107</v>
      </c>
      <c r="C193" s="50" t="s">
        <v>101</v>
      </c>
    </row>
    <row r="194" spans="1:5" x14ac:dyDescent="0.25">
      <c r="A194" s="8" t="s">
        <v>192</v>
      </c>
      <c r="B194" s="8" t="s">
        <v>65</v>
      </c>
      <c r="C194" s="50" t="s">
        <v>101</v>
      </c>
    </row>
    <row r="195" spans="1:5" x14ac:dyDescent="0.25">
      <c r="A195" s="71" t="s">
        <v>630</v>
      </c>
      <c r="B195" s="8" t="s">
        <v>369</v>
      </c>
      <c r="C195" s="50" t="s">
        <v>32</v>
      </c>
    </row>
    <row r="196" spans="1:5" x14ac:dyDescent="0.25">
      <c r="A196" s="8" t="s">
        <v>25</v>
      </c>
      <c r="B196" s="8" t="s">
        <v>63</v>
      </c>
      <c r="C196" s="50" t="s">
        <v>101</v>
      </c>
    </row>
    <row r="197" spans="1:5" x14ac:dyDescent="0.25">
      <c r="A197" s="71" t="s">
        <v>398</v>
      </c>
      <c r="B197" s="71" t="s">
        <v>318</v>
      </c>
      <c r="C197" s="50" t="s">
        <v>33</v>
      </c>
    </row>
    <row r="198" spans="1:5" x14ac:dyDescent="0.25">
      <c r="A198" s="8" t="s">
        <v>182</v>
      </c>
      <c r="B198" s="8" t="s">
        <v>93</v>
      </c>
      <c r="C198" s="50" t="s">
        <v>32</v>
      </c>
      <c r="D198" s="50" t="s">
        <v>7</v>
      </c>
      <c r="E198" s="50" t="s">
        <v>68</v>
      </c>
    </row>
    <row r="199" spans="1:5" x14ac:dyDescent="0.25">
      <c r="A199" s="8" t="s">
        <v>274</v>
      </c>
      <c r="B199" s="8" t="s">
        <v>93</v>
      </c>
      <c r="C199" s="50" t="s">
        <v>101</v>
      </c>
    </row>
    <row r="200" spans="1:5" x14ac:dyDescent="0.25">
      <c r="A200" s="8" t="s">
        <v>183</v>
      </c>
      <c r="B200" s="8" t="s">
        <v>93</v>
      </c>
      <c r="C200" s="50" t="s">
        <v>101</v>
      </c>
    </row>
    <row r="201" spans="1:5" x14ac:dyDescent="0.25">
      <c r="A201" s="71" t="s">
        <v>642</v>
      </c>
      <c r="B201" s="8" t="s">
        <v>93</v>
      </c>
    </row>
    <row r="202" spans="1:5" x14ac:dyDescent="0.25">
      <c r="A202" s="8" t="s">
        <v>137</v>
      </c>
      <c r="B202" s="8" t="s">
        <v>94</v>
      </c>
      <c r="C202" s="50" t="s">
        <v>101</v>
      </c>
    </row>
    <row r="203" spans="1:5" x14ac:dyDescent="0.25">
      <c r="A203" s="8" t="s">
        <v>152</v>
      </c>
      <c r="B203" s="8" t="s">
        <v>93</v>
      </c>
      <c r="C203" s="50" t="s">
        <v>32</v>
      </c>
    </row>
    <row r="204" spans="1:5" x14ac:dyDescent="0.25">
      <c r="A204" s="71" t="s">
        <v>405</v>
      </c>
      <c r="B204" s="71" t="s">
        <v>393</v>
      </c>
      <c r="C204" s="50" t="s">
        <v>101</v>
      </c>
    </row>
    <row r="205" spans="1:5" x14ac:dyDescent="0.25">
      <c r="A205" s="8" t="s">
        <v>281</v>
      </c>
      <c r="B205" s="8" t="s">
        <v>308</v>
      </c>
      <c r="C205" s="50" t="s">
        <v>33</v>
      </c>
    </row>
    <row r="206" spans="1:5" x14ac:dyDescent="0.25">
      <c r="A206" s="8" t="s">
        <v>260</v>
      </c>
      <c r="B206" s="8" t="s">
        <v>111</v>
      </c>
      <c r="C206" s="50" t="s">
        <v>101</v>
      </c>
    </row>
    <row r="207" spans="1:5" x14ac:dyDescent="0.25">
      <c r="A207" s="8" t="s">
        <v>280</v>
      </c>
      <c r="B207" s="8" t="s">
        <v>94</v>
      </c>
      <c r="C207" s="50" t="s">
        <v>32</v>
      </c>
    </row>
    <row r="208" spans="1:5" x14ac:dyDescent="0.25">
      <c r="A208" s="8" t="s">
        <v>364</v>
      </c>
      <c r="B208" s="8" t="s">
        <v>369</v>
      </c>
      <c r="C208" s="50" t="s">
        <v>33</v>
      </c>
    </row>
    <row r="209" spans="1:4" x14ac:dyDescent="0.25">
      <c r="A209" s="8" t="s">
        <v>441</v>
      </c>
      <c r="B209" s="8" t="s">
        <v>109</v>
      </c>
      <c r="C209" s="50" t="s">
        <v>101</v>
      </c>
    </row>
    <row r="210" spans="1:4" x14ac:dyDescent="0.25">
      <c r="A210" s="8" t="s">
        <v>219</v>
      </c>
      <c r="B210" s="8" t="s">
        <v>197</v>
      </c>
      <c r="C210" s="50" t="s">
        <v>32</v>
      </c>
    </row>
    <row r="211" spans="1:4" x14ac:dyDescent="0.25">
      <c r="A211" s="8" t="s">
        <v>77</v>
      </c>
      <c r="B211" s="8" t="s">
        <v>94</v>
      </c>
      <c r="C211" s="50" t="s">
        <v>32</v>
      </c>
    </row>
    <row r="212" spans="1:4" x14ac:dyDescent="0.25">
      <c r="A212" s="8" t="s">
        <v>29</v>
      </c>
      <c r="B212" s="8" t="s">
        <v>63</v>
      </c>
      <c r="C212" s="50" t="s">
        <v>101</v>
      </c>
    </row>
    <row r="213" spans="1:4" x14ac:dyDescent="0.25">
      <c r="A213" s="8" t="s">
        <v>596</v>
      </c>
      <c r="B213" s="8" t="s">
        <v>94</v>
      </c>
      <c r="C213" s="50" t="s">
        <v>33</v>
      </c>
    </row>
    <row r="214" spans="1:4" x14ac:dyDescent="0.25">
      <c r="A214" s="8" t="s">
        <v>184</v>
      </c>
      <c r="B214" s="8" t="s">
        <v>93</v>
      </c>
      <c r="C214" s="50" t="s">
        <v>101</v>
      </c>
    </row>
    <row r="215" spans="1:4" x14ac:dyDescent="0.25">
      <c r="A215" s="8" t="s">
        <v>448</v>
      </c>
      <c r="B215" s="8" t="s">
        <v>321</v>
      </c>
      <c r="C215" s="50" t="s">
        <v>32</v>
      </c>
    </row>
    <row r="216" spans="1:4" x14ac:dyDescent="0.25">
      <c r="A216" s="8" t="s">
        <v>67</v>
      </c>
      <c r="B216" s="8" t="s">
        <v>65</v>
      </c>
      <c r="C216" s="50" t="s">
        <v>32</v>
      </c>
      <c r="D216" s="50" t="s">
        <v>68</v>
      </c>
    </row>
    <row r="217" spans="1:4" x14ac:dyDescent="0.25">
      <c r="A217" s="8" t="s">
        <v>284</v>
      </c>
      <c r="B217" s="8" t="s">
        <v>310</v>
      </c>
      <c r="C217" s="50" t="s">
        <v>32</v>
      </c>
    </row>
    <row r="218" spans="1:4" x14ac:dyDescent="0.25">
      <c r="A218" s="8" t="s">
        <v>71</v>
      </c>
      <c r="B218" s="8" t="s">
        <v>94</v>
      </c>
      <c r="C218" s="50" t="s">
        <v>32</v>
      </c>
    </row>
    <row r="219" spans="1:4" x14ac:dyDescent="0.25">
      <c r="A219" s="8" t="s">
        <v>123</v>
      </c>
      <c r="B219" s="8" t="s">
        <v>93</v>
      </c>
      <c r="C219" s="50" t="s">
        <v>33</v>
      </c>
    </row>
    <row r="220" spans="1:4" x14ac:dyDescent="0.25">
      <c r="A220" s="8" t="s">
        <v>436</v>
      </c>
      <c r="B220" s="8" t="s">
        <v>63</v>
      </c>
      <c r="C220" s="50" t="s">
        <v>101</v>
      </c>
    </row>
    <row r="221" spans="1:4" x14ac:dyDescent="0.25">
      <c r="A221" s="71" t="s">
        <v>638</v>
      </c>
      <c r="B221" s="8" t="s">
        <v>369</v>
      </c>
      <c r="C221" s="50" t="s">
        <v>101</v>
      </c>
    </row>
    <row r="222" spans="1:4" x14ac:dyDescent="0.25">
      <c r="A222" s="71" t="s">
        <v>397</v>
      </c>
      <c r="B222" s="71" t="s">
        <v>414</v>
      </c>
      <c r="C222" s="50" t="s">
        <v>32</v>
      </c>
    </row>
    <row r="223" spans="1:4" x14ac:dyDescent="0.25">
      <c r="A223" s="8" t="s">
        <v>129</v>
      </c>
      <c r="B223" s="8" t="s">
        <v>94</v>
      </c>
      <c r="C223" s="50" t="s">
        <v>101</v>
      </c>
    </row>
    <row r="224" spans="1:4" x14ac:dyDescent="0.25">
      <c r="A224" s="8" t="s">
        <v>221</v>
      </c>
      <c r="B224" s="8" t="s">
        <v>197</v>
      </c>
      <c r="C224" s="50" t="s">
        <v>101</v>
      </c>
    </row>
    <row r="225" spans="1:4" x14ac:dyDescent="0.25">
      <c r="A225" s="8" t="s">
        <v>350</v>
      </c>
      <c r="B225" s="8" t="s">
        <v>340</v>
      </c>
      <c r="C225" s="50" t="s">
        <v>32</v>
      </c>
    </row>
    <row r="226" spans="1:4" x14ac:dyDescent="0.25">
      <c r="A226" s="8" t="s">
        <v>290</v>
      </c>
      <c r="B226" s="8" t="s">
        <v>308</v>
      </c>
      <c r="C226" s="50" t="s">
        <v>101</v>
      </c>
    </row>
    <row r="227" spans="1:4" x14ac:dyDescent="0.25">
      <c r="A227" s="71" t="s">
        <v>401</v>
      </c>
      <c r="B227" s="8" t="s">
        <v>318</v>
      </c>
      <c r="C227" s="50" t="s">
        <v>101</v>
      </c>
    </row>
    <row r="228" spans="1:4" x14ac:dyDescent="0.25">
      <c r="A228" s="8" t="s">
        <v>222</v>
      </c>
      <c r="B228" s="8" t="s">
        <v>197</v>
      </c>
      <c r="C228" s="50" t="s">
        <v>101</v>
      </c>
      <c r="D228" s="50" t="s">
        <v>68</v>
      </c>
    </row>
    <row r="229" spans="1:4" x14ac:dyDescent="0.25">
      <c r="A229" s="8" t="s">
        <v>261</v>
      </c>
      <c r="B229" s="8" t="s">
        <v>111</v>
      </c>
      <c r="C229" s="50" t="s">
        <v>101</v>
      </c>
    </row>
    <row r="230" spans="1:4" x14ac:dyDescent="0.25">
      <c r="A230" s="8" t="s">
        <v>131</v>
      </c>
      <c r="B230" s="8" t="s">
        <v>94</v>
      </c>
      <c r="C230" s="50" t="s">
        <v>101</v>
      </c>
    </row>
    <row r="231" spans="1:4" x14ac:dyDescent="0.25">
      <c r="A231" s="71" t="s">
        <v>637</v>
      </c>
      <c r="B231" s="8" t="s">
        <v>93</v>
      </c>
      <c r="C231" s="50" t="s">
        <v>101</v>
      </c>
    </row>
    <row r="232" spans="1:4" x14ac:dyDescent="0.25">
      <c r="A232" s="8" t="s">
        <v>279</v>
      </c>
      <c r="B232" s="8" t="s">
        <v>93</v>
      </c>
      <c r="C232" s="50" t="s">
        <v>101</v>
      </c>
    </row>
    <row r="233" spans="1:4" x14ac:dyDescent="0.25">
      <c r="A233" s="8" t="s">
        <v>283</v>
      </c>
      <c r="B233" s="71" t="s">
        <v>415</v>
      </c>
      <c r="C233" s="50" t="s">
        <v>32</v>
      </c>
    </row>
    <row r="234" spans="1:4" x14ac:dyDescent="0.25">
      <c r="A234" s="8" t="s">
        <v>224</v>
      </c>
      <c r="B234" s="8" t="s">
        <v>197</v>
      </c>
      <c r="C234" s="50" t="s">
        <v>101</v>
      </c>
    </row>
    <row r="235" spans="1:4" x14ac:dyDescent="0.25">
      <c r="A235" s="8" t="s">
        <v>225</v>
      </c>
      <c r="B235" s="8" t="s">
        <v>197</v>
      </c>
      <c r="C235" s="50" t="s">
        <v>101</v>
      </c>
    </row>
    <row r="236" spans="1:4" x14ac:dyDescent="0.25">
      <c r="A236" s="8" t="s">
        <v>291</v>
      </c>
      <c r="B236" s="8" t="s">
        <v>340</v>
      </c>
      <c r="C236" s="50" t="s">
        <v>32</v>
      </c>
    </row>
    <row r="237" spans="1:4" x14ac:dyDescent="0.25">
      <c r="A237" s="8" t="s">
        <v>185</v>
      </c>
      <c r="B237" s="8" t="s">
        <v>93</v>
      </c>
      <c r="C237" s="50" t="s">
        <v>33</v>
      </c>
    </row>
    <row r="238" spans="1:4" x14ac:dyDescent="0.25">
      <c r="A238" s="8" t="s">
        <v>277</v>
      </c>
      <c r="B238" s="8" t="s">
        <v>110</v>
      </c>
      <c r="C238" s="50" t="s">
        <v>101</v>
      </c>
    </row>
    <row r="239" spans="1:4" x14ac:dyDescent="0.25">
      <c r="A239" s="71" t="s">
        <v>409</v>
      </c>
      <c r="B239" s="71" t="s">
        <v>318</v>
      </c>
      <c r="C239" s="50" t="s">
        <v>101</v>
      </c>
    </row>
    <row r="240" spans="1:4" x14ac:dyDescent="0.25">
      <c r="A240" s="8" t="s">
        <v>247</v>
      </c>
      <c r="B240" s="8" t="s">
        <v>111</v>
      </c>
      <c r="C240" s="50" t="s">
        <v>101</v>
      </c>
    </row>
    <row r="241" spans="1:5" x14ac:dyDescent="0.25">
      <c r="A241" s="8" t="s">
        <v>363</v>
      </c>
      <c r="B241" s="8" t="s">
        <v>109</v>
      </c>
      <c r="C241" s="50" t="s">
        <v>32</v>
      </c>
    </row>
    <row r="242" spans="1:5" x14ac:dyDescent="0.25">
      <c r="A242" s="8" t="s">
        <v>368</v>
      </c>
      <c r="B242" s="8" t="s">
        <v>93</v>
      </c>
      <c r="C242" s="50" t="s">
        <v>101</v>
      </c>
    </row>
    <row r="243" spans="1:5" x14ac:dyDescent="0.25">
      <c r="A243" s="8" t="s">
        <v>416</v>
      </c>
      <c r="B243" s="8" t="s">
        <v>94</v>
      </c>
      <c r="C243" s="50" t="s">
        <v>33</v>
      </c>
    </row>
    <row r="244" spans="1:5" x14ac:dyDescent="0.25">
      <c r="A244" s="8" t="s">
        <v>143</v>
      </c>
      <c r="B244" s="8" t="s">
        <v>107</v>
      </c>
      <c r="C244" s="50" t="s">
        <v>32</v>
      </c>
    </row>
    <row r="245" spans="1:5" x14ac:dyDescent="0.25">
      <c r="A245" s="8" t="s">
        <v>351</v>
      </c>
      <c r="B245" s="8" t="s">
        <v>341</v>
      </c>
      <c r="C245" s="50" t="s">
        <v>33</v>
      </c>
    </row>
    <row r="246" spans="1:5" x14ac:dyDescent="0.25">
      <c r="A246" s="8" t="s">
        <v>293</v>
      </c>
      <c r="B246" s="8" t="s">
        <v>94</v>
      </c>
      <c r="C246" s="50" t="s">
        <v>101</v>
      </c>
    </row>
    <row r="247" spans="1:5" x14ac:dyDescent="0.25">
      <c r="A247" s="71" t="s">
        <v>643</v>
      </c>
      <c r="B247" s="8" t="s">
        <v>93</v>
      </c>
      <c r="C247" s="50" t="s">
        <v>101</v>
      </c>
      <c r="E247" s="50" t="s">
        <v>68</v>
      </c>
    </row>
    <row r="248" spans="1:5" x14ac:dyDescent="0.25">
      <c r="A248" s="8" t="s">
        <v>255</v>
      </c>
      <c r="B248" s="8" t="s">
        <v>111</v>
      </c>
      <c r="C248" s="50" t="s">
        <v>101</v>
      </c>
    </row>
    <row r="249" spans="1:5" x14ac:dyDescent="0.25">
      <c r="A249" s="8" t="s">
        <v>30</v>
      </c>
      <c r="B249" s="8" t="s">
        <v>93</v>
      </c>
      <c r="C249" s="50" t="s">
        <v>33</v>
      </c>
    </row>
    <row r="250" spans="1:5" x14ac:dyDescent="0.25">
      <c r="A250" s="8" t="s">
        <v>161</v>
      </c>
      <c r="B250" s="8" t="s">
        <v>111</v>
      </c>
      <c r="C250" s="50" t="s">
        <v>101</v>
      </c>
    </row>
    <row r="251" spans="1:5" x14ac:dyDescent="0.25">
      <c r="A251" s="8" t="s">
        <v>248</v>
      </c>
      <c r="B251" s="8" t="s">
        <v>93</v>
      </c>
      <c r="C251" s="50" t="s">
        <v>33</v>
      </c>
    </row>
    <row r="252" spans="1:5" x14ac:dyDescent="0.25">
      <c r="A252" s="8" t="s">
        <v>632</v>
      </c>
      <c r="B252" s="8" t="s">
        <v>93</v>
      </c>
      <c r="C252" s="50" t="s">
        <v>101</v>
      </c>
    </row>
    <row r="260" spans="1:7" ht="18.75" x14ac:dyDescent="0.3">
      <c r="A260" s="141" t="s">
        <v>449</v>
      </c>
    </row>
    <row r="261" spans="1:7" x14ac:dyDescent="0.25">
      <c r="A261" s="8" t="s">
        <v>198</v>
      </c>
      <c r="B261" s="8" t="s">
        <v>197</v>
      </c>
      <c r="D261" s="50" t="s">
        <v>68</v>
      </c>
      <c r="G261" s="50" t="s">
        <v>92</v>
      </c>
    </row>
    <row r="262" spans="1:7" x14ac:dyDescent="0.25">
      <c r="A262" s="8" t="s">
        <v>445</v>
      </c>
      <c r="B262" s="8" t="s">
        <v>197</v>
      </c>
      <c r="G262" s="50" t="s">
        <v>92</v>
      </c>
    </row>
    <row r="263" spans="1:7" x14ac:dyDescent="0.25">
      <c r="A263" s="8" t="s">
        <v>200</v>
      </c>
      <c r="B263" s="8" t="s">
        <v>197</v>
      </c>
      <c r="C263" s="50" t="s">
        <v>7</v>
      </c>
      <c r="G263" s="50" t="s">
        <v>92</v>
      </c>
    </row>
    <row r="264" spans="1:7" x14ac:dyDescent="0.25">
      <c r="A264" s="8" t="s">
        <v>13</v>
      </c>
      <c r="B264" s="8" t="s">
        <v>63</v>
      </c>
      <c r="G264" s="50" t="s">
        <v>92</v>
      </c>
    </row>
    <row r="265" spans="1:7" x14ac:dyDescent="0.25">
      <c r="A265" s="8" t="s">
        <v>301</v>
      </c>
      <c r="B265" s="8" t="s">
        <v>311</v>
      </c>
      <c r="G265" s="50" t="s">
        <v>92</v>
      </c>
    </row>
    <row r="266" spans="1:7" x14ac:dyDescent="0.25">
      <c r="A266" s="8" t="s">
        <v>201</v>
      </c>
      <c r="B266" s="71" t="s">
        <v>197</v>
      </c>
      <c r="G266" s="50" t="s">
        <v>92</v>
      </c>
    </row>
    <row r="267" spans="1:7" x14ac:dyDescent="0.25">
      <c r="A267" s="8" t="s">
        <v>202</v>
      </c>
      <c r="B267" s="8" t="s">
        <v>197</v>
      </c>
      <c r="G267" s="50" t="s">
        <v>92</v>
      </c>
    </row>
    <row r="268" spans="1:7" x14ac:dyDescent="0.25">
      <c r="A268" s="8" t="s">
        <v>203</v>
      </c>
      <c r="B268" s="8" t="s">
        <v>197</v>
      </c>
      <c r="G268" s="50" t="s">
        <v>92</v>
      </c>
    </row>
    <row r="269" spans="1:7" x14ac:dyDescent="0.25">
      <c r="A269" s="8" t="s">
        <v>190</v>
      </c>
      <c r="B269" s="71" t="s">
        <v>111</v>
      </c>
      <c r="D269" s="50" t="s">
        <v>68</v>
      </c>
      <c r="G269" s="50" t="s">
        <v>92</v>
      </c>
    </row>
    <row r="270" spans="1:7" x14ac:dyDescent="0.25">
      <c r="A270" s="8" t="s">
        <v>541</v>
      </c>
      <c r="B270" s="8" t="s">
        <v>109</v>
      </c>
      <c r="G270" s="50" t="s">
        <v>92</v>
      </c>
    </row>
    <row r="271" spans="1:7" x14ac:dyDescent="0.25">
      <c r="A271" s="8" t="s">
        <v>204</v>
      </c>
      <c r="B271" s="8" t="s">
        <v>197</v>
      </c>
      <c r="G271" s="50" t="s">
        <v>92</v>
      </c>
    </row>
    <row r="272" spans="1:7" x14ac:dyDescent="0.25">
      <c r="A272" s="8" t="s">
        <v>241</v>
      </c>
      <c r="B272" s="8" t="s">
        <v>197</v>
      </c>
      <c r="G272" s="50" t="s">
        <v>92</v>
      </c>
    </row>
    <row r="273" spans="1:7" x14ac:dyDescent="0.25">
      <c r="A273" s="8" t="s">
        <v>87</v>
      </c>
      <c r="B273" s="8" t="s">
        <v>63</v>
      </c>
      <c r="G273" s="50" t="s">
        <v>92</v>
      </c>
    </row>
    <row r="274" spans="1:7" x14ac:dyDescent="0.25">
      <c r="A274" s="8" t="s">
        <v>205</v>
      </c>
      <c r="B274" s="8" t="s">
        <v>197</v>
      </c>
      <c r="G274" s="50" t="s">
        <v>92</v>
      </c>
    </row>
    <row r="275" spans="1:7" x14ac:dyDescent="0.25">
      <c r="A275" s="8" t="s">
        <v>188</v>
      </c>
      <c r="B275" s="71" t="s">
        <v>111</v>
      </c>
      <c r="G275" s="50" t="s">
        <v>92</v>
      </c>
    </row>
    <row r="276" spans="1:7" x14ac:dyDescent="0.25">
      <c r="A276" s="8" t="s">
        <v>189</v>
      </c>
      <c r="B276" s="71" t="s">
        <v>111</v>
      </c>
      <c r="G276" s="50" t="s">
        <v>92</v>
      </c>
    </row>
    <row r="277" spans="1:7" x14ac:dyDescent="0.25">
      <c r="A277" s="8" t="s">
        <v>266</v>
      </c>
      <c r="B277" s="8" t="s">
        <v>197</v>
      </c>
      <c r="G277" s="50" t="s">
        <v>92</v>
      </c>
    </row>
    <row r="278" spans="1:7" x14ac:dyDescent="0.25">
      <c r="A278" s="8" t="s">
        <v>83</v>
      </c>
      <c r="B278" s="8" t="s">
        <v>63</v>
      </c>
      <c r="G278" s="50" t="s">
        <v>92</v>
      </c>
    </row>
    <row r="279" spans="1:7" x14ac:dyDescent="0.25">
      <c r="A279" s="8" t="s">
        <v>239</v>
      </c>
      <c r="B279" s="8" t="s">
        <v>63</v>
      </c>
      <c r="G279" s="50" t="s">
        <v>92</v>
      </c>
    </row>
    <row r="280" spans="1:7" x14ac:dyDescent="0.25">
      <c r="A280" s="8" t="s">
        <v>267</v>
      </c>
      <c r="B280" s="8" t="s">
        <v>197</v>
      </c>
      <c r="G280" s="50" t="s">
        <v>92</v>
      </c>
    </row>
    <row r="281" spans="1:7" x14ac:dyDescent="0.25">
      <c r="A281" s="8" t="s">
        <v>229</v>
      </c>
      <c r="B281" s="8" t="s">
        <v>197</v>
      </c>
      <c r="D281" s="50" t="s">
        <v>68</v>
      </c>
      <c r="G281" s="50" t="s">
        <v>92</v>
      </c>
    </row>
    <row r="282" spans="1:7" x14ac:dyDescent="0.25">
      <c r="A282" s="8" t="s">
        <v>206</v>
      </c>
      <c r="B282" s="8" t="s">
        <v>197</v>
      </c>
      <c r="G282" s="50" t="s">
        <v>92</v>
      </c>
    </row>
    <row r="283" spans="1:7" x14ac:dyDescent="0.25">
      <c r="A283" s="8" t="s">
        <v>207</v>
      </c>
      <c r="B283" s="8" t="s">
        <v>197</v>
      </c>
      <c r="G283" s="50" t="s">
        <v>92</v>
      </c>
    </row>
    <row r="284" spans="1:7" x14ac:dyDescent="0.25">
      <c r="A284" s="8" t="s">
        <v>208</v>
      </c>
      <c r="B284" s="8" t="s">
        <v>197</v>
      </c>
      <c r="G284" s="50" t="s">
        <v>92</v>
      </c>
    </row>
    <row r="285" spans="1:7" x14ac:dyDescent="0.25">
      <c r="A285" s="8" t="s">
        <v>209</v>
      </c>
      <c r="B285" s="8" t="s">
        <v>197</v>
      </c>
      <c r="G285" s="50" t="s">
        <v>92</v>
      </c>
    </row>
    <row r="286" spans="1:7" x14ac:dyDescent="0.25">
      <c r="A286" s="8" t="s">
        <v>228</v>
      </c>
      <c r="B286" s="8" t="s">
        <v>197</v>
      </c>
      <c r="G286" s="50" t="s">
        <v>92</v>
      </c>
    </row>
    <row r="287" spans="1:7" x14ac:dyDescent="0.25">
      <c r="A287" s="8" t="s">
        <v>240</v>
      </c>
      <c r="B287" s="8" t="s">
        <v>197</v>
      </c>
      <c r="G287" s="50" t="s">
        <v>92</v>
      </c>
    </row>
    <row r="288" spans="1:7" x14ac:dyDescent="0.25">
      <c r="A288" s="8" t="s">
        <v>24</v>
      </c>
      <c r="B288" s="8" t="s">
        <v>63</v>
      </c>
      <c r="G288" s="50" t="s">
        <v>92</v>
      </c>
    </row>
    <row r="289" spans="1:7" x14ac:dyDescent="0.25">
      <c r="A289" s="8" t="s">
        <v>212</v>
      </c>
      <c r="B289" s="8" t="s">
        <v>109</v>
      </c>
      <c r="G289" s="50" t="s">
        <v>92</v>
      </c>
    </row>
    <row r="290" spans="1:7" x14ac:dyDescent="0.25">
      <c r="A290" s="8" t="s">
        <v>213</v>
      </c>
      <c r="B290" s="8" t="s">
        <v>197</v>
      </c>
      <c r="G290" s="50" t="s">
        <v>92</v>
      </c>
    </row>
    <row r="291" spans="1:7" x14ac:dyDescent="0.25">
      <c r="A291" s="8" t="s">
        <v>542</v>
      </c>
      <c r="B291" s="8" t="s">
        <v>94</v>
      </c>
      <c r="G291" s="50" t="s">
        <v>92</v>
      </c>
    </row>
    <row r="292" spans="1:7" x14ac:dyDescent="0.25">
      <c r="A292" s="8" t="s">
        <v>72</v>
      </c>
      <c r="B292" s="8" t="s">
        <v>63</v>
      </c>
      <c r="C292" s="50" t="s">
        <v>101</v>
      </c>
      <c r="G292" s="50" t="s">
        <v>92</v>
      </c>
    </row>
    <row r="293" spans="1:7" x14ac:dyDescent="0.25">
      <c r="A293" s="8" t="s">
        <v>147</v>
      </c>
      <c r="B293" s="8" t="s">
        <v>65</v>
      </c>
      <c r="G293" s="50" t="s">
        <v>92</v>
      </c>
    </row>
    <row r="294" spans="1:7" x14ac:dyDescent="0.25">
      <c r="A294" s="8" t="s">
        <v>214</v>
      </c>
      <c r="B294" s="8" t="s">
        <v>197</v>
      </c>
      <c r="G294" s="50" t="s">
        <v>92</v>
      </c>
    </row>
    <row r="295" spans="1:7" x14ac:dyDescent="0.25">
      <c r="A295" s="8" t="s">
        <v>191</v>
      </c>
      <c r="B295" s="8" t="s">
        <v>109</v>
      </c>
      <c r="G295" s="50" t="s">
        <v>92</v>
      </c>
    </row>
    <row r="296" spans="1:7" x14ac:dyDescent="0.25">
      <c r="A296" s="8" t="s">
        <v>135</v>
      </c>
      <c r="B296" s="8" t="s">
        <v>94</v>
      </c>
      <c r="G296" s="50" t="s">
        <v>92</v>
      </c>
    </row>
    <row r="297" spans="1:7" x14ac:dyDescent="0.25">
      <c r="A297" s="8" t="s">
        <v>81</v>
      </c>
      <c r="B297" s="8" t="s">
        <v>63</v>
      </c>
      <c r="D297" s="50" t="s">
        <v>68</v>
      </c>
      <c r="G297" s="50" t="s">
        <v>92</v>
      </c>
    </row>
    <row r="298" spans="1:7" x14ac:dyDescent="0.25">
      <c r="A298" s="8" t="s">
        <v>543</v>
      </c>
      <c r="B298" s="8" t="s">
        <v>94</v>
      </c>
      <c r="G298" s="50" t="s">
        <v>92</v>
      </c>
    </row>
    <row r="299" spans="1:7" x14ac:dyDescent="0.25">
      <c r="A299" s="8" t="s">
        <v>215</v>
      </c>
      <c r="B299" s="8" t="s">
        <v>197</v>
      </c>
      <c r="G299" s="50" t="s">
        <v>92</v>
      </c>
    </row>
    <row r="300" spans="1:7" x14ac:dyDescent="0.25">
      <c r="A300" s="8" t="s">
        <v>216</v>
      </c>
      <c r="B300" s="8" t="s">
        <v>197</v>
      </c>
      <c r="G300" s="50" t="s">
        <v>92</v>
      </c>
    </row>
    <row r="301" spans="1:7" x14ac:dyDescent="0.25">
      <c r="A301" s="8" t="s">
        <v>217</v>
      </c>
      <c r="B301" s="8" t="s">
        <v>197</v>
      </c>
      <c r="G301" s="50" t="s">
        <v>92</v>
      </c>
    </row>
    <row r="302" spans="1:7" x14ac:dyDescent="0.25">
      <c r="A302" s="8" t="s">
        <v>78</v>
      </c>
      <c r="B302" s="8" t="s">
        <v>63</v>
      </c>
      <c r="G302" s="50" t="s">
        <v>92</v>
      </c>
    </row>
    <row r="303" spans="1:7" x14ac:dyDescent="0.25">
      <c r="A303" s="8" t="s">
        <v>218</v>
      </c>
      <c r="B303" s="8" t="s">
        <v>197</v>
      </c>
      <c r="G303" s="50" t="s">
        <v>92</v>
      </c>
    </row>
    <row r="304" spans="1:7" x14ac:dyDescent="0.25">
      <c r="A304" s="8" t="s">
        <v>446</v>
      </c>
      <c r="B304" s="8" t="s">
        <v>197</v>
      </c>
      <c r="G304" s="50" t="s">
        <v>92</v>
      </c>
    </row>
    <row r="305" spans="1:7" x14ac:dyDescent="0.25">
      <c r="A305" s="8" t="s">
        <v>220</v>
      </c>
      <c r="B305" s="8" t="s">
        <v>197</v>
      </c>
      <c r="G305" s="50" t="s">
        <v>92</v>
      </c>
    </row>
    <row r="306" spans="1:7" x14ac:dyDescent="0.25">
      <c r="A306" s="8" t="s">
        <v>187</v>
      </c>
      <c r="B306" s="71" t="s">
        <v>111</v>
      </c>
      <c r="G306" s="50" t="s">
        <v>92</v>
      </c>
    </row>
    <row r="307" spans="1:7" x14ac:dyDescent="0.25">
      <c r="A307" s="8" t="s">
        <v>243</v>
      </c>
      <c r="B307" s="8" t="s">
        <v>63</v>
      </c>
      <c r="G307" s="50" t="s">
        <v>92</v>
      </c>
    </row>
    <row r="308" spans="1:7" x14ac:dyDescent="0.25">
      <c r="A308" s="8" t="s">
        <v>223</v>
      </c>
      <c r="B308" s="8" t="s">
        <v>197</v>
      </c>
      <c r="G308" s="50" t="s">
        <v>92</v>
      </c>
    </row>
    <row r="309" spans="1:7" x14ac:dyDescent="0.25">
      <c r="A309" s="8" t="s">
        <v>242</v>
      </c>
      <c r="B309" s="8" t="s">
        <v>63</v>
      </c>
      <c r="C309" s="50" t="s">
        <v>101</v>
      </c>
      <c r="G309" s="50" t="s">
        <v>92</v>
      </c>
    </row>
    <row r="310" spans="1:7" x14ac:dyDescent="0.25">
      <c r="A310" s="8" t="s">
        <v>226</v>
      </c>
      <c r="B310" s="8" t="s">
        <v>197</v>
      </c>
      <c r="G310" s="50" t="s">
        <v>92</v>
      </c>
    </row>
    <row r="311" spans="1:7" x14ac:dyDescent="0.25">
      <c r="A311" s="8" t="s">
        <v>227</v>
      </c>
      <c r="B311" s="8" t="s">
        <v>197</v>
      </c>
      <c r="G311" s="50" t="s">
        <v>92</v>
      </c>
    </row>
    <row r="312" spans="1:7" x14ac:dyDescent="0.25">
      <c r="A312" s="8" t="s">
        <v>86</v>
      </c>
      <c r="B312" s="8" t="s">
        <v>95</v>
      </c>
      <c r="G312" s="50" t="s">
        <v>92</v>
      </c>
    </row>
    <row r="313" spans="1:7" x14ac:dyDescent="0.25">
      <c r="A313" s="8" t="s">
        <v>447</v>
      </c>
      <c r="B313" s="8" t="s">
        <v>109</v>
      </c>
      <c r="G313" s="50" t="s">
        <v>92</v>
      </c>
    </row>
    <row r="314" spans="1:7" x14ac:dyDescent="0.25">
      <c r="A314" s="8" t="s">
        <v>238</v>
      </c>
      <c r="B314" s="8" t="s">
        <v>63</v>
      </c>
      <c r="G314" s="50" t="s">
        <v>92</v>
      </c>
    </row>
    <row r="315" spans="1:7" x14ac:dyDescent="0.25">
      <c r="A315" s="8" t="s">
        <v>138</v>
      </c>
      <c r="B315" s="8" t="s">
        <v>94</v>
      </c>
      <c r="C315" s="50" t="s">
        <v>7</v>
      </c>
      <c r="G315" s="50" t="s">
        <v>92</v>
      </c>
    </row>
    <row r="316" spans="1:7" x14ac:dyDescent="0.25">
      <c r="A316" s="8" t="s">
        <v>298</v>
      </c>
      <c r="B316" s="8" t="s">
        <v>311</v>
      </c>
      <c r="C316" s="50" t="s">
        <v>7</v>
      </c>
      <c r="G316" s="50" t="s">
        <v>92</v>
      </c>
    </row>
  </sheetData>
  <autoFilter ref="A1:L251" xr:uid="{00000000-0001-0000-0A00-000000000000}"/>
  <sortState ref="A2:G252">
    <sortCondition ref="A2:A25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I1" sqref="I1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66" t="s">
        <v>230</v>
      </c>
    </row>
    <row r="3" spans="1:16" s="2" customFormat="1" x14ac:dyDescent="0.25">
      <c r="A3" s="2" t="s">
        <v>375</v>
      </c>
      <c r="B3" s="3" t="s">
        <v>0</v>
      </c>
      <c r="D3" s="2" t="s">
        <v>376</v>
      </c>
      <c r="E3" s="3" t="s">
        <v>0</v>
      </c>
      <c r="G3" s="2" t="s">
        <v>1</v>
      </c>
      <c r="I3" s="3" t="s">
        <v>4</v>
      </c>
      <c r="J3" s="198" t="s">
        <v>6</v>
      </c>
      <c r="K3" s="198"/>
      <c r="L3" s="198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370</v>
      </c>
      <c r="O5">
        <v>8</v>
      </c>
      <c r="P5" t="s">
        <v>373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371</v>
      </c>
      <c r="O6">
        <v>15</v>
      </c>
      <c r="P6" t="s">
        <v>373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372</v>
      </c>
      <c r="O7" t="s">
        <v>374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19A062EC-F827-4415-9680-6913271F9589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Generale</vt:lpstr>
      <vt:lpstr>Nora Sciplino</vt:lpstr>
      <vt:lpstr>Castellotti</vt:lpstr>
      <vt:lpstr>Castelli Pavesi</vt:lpstr>
      <vt:lpstr>Solidarietà</vt:lpstr>
      <vt:lpstr>Coppa Monza</vt:lpstr>
      <vt:lpstr>Maserati</vt:lpstr>
      <vt:lpstr>200 Miglia CR</vt:lpstr>
      <vt:lpstr>Erba Ghisallo</vt:lpstr>
      <vt:lpstr>Ambrosiano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2025-05-28T09:38:22Z</dcterms:modified>
</cp:coreProperties>
</file>