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ldob\OneDrive\Desktop\"/>
    </mc:Choice>
  </mc:AlternateContent>
  <xr:revisionPtr revIDLastSave="0" documentId="8_{74F77A84-1795-4AFD-9DDC-03794EE2B82D}" xr6:coauthVersionLast="36" xr6:coauthVersionMax="36" xr10:uidLastSave="{00000000-0000-0000-0000-000000000000}"/>
  <bookViews>
    <workbookView xWindow="0" yWindow="0" windowWidth="28800" windowHeight="12225" xr2:uid="{F374857D-36D5-42DC-BB2C-C9229148EF04}"/>
  </bookViews>
  <sheets>
    <sheet name="Generale" sheetId="6" r:id="rId1"/>
    <sheet name="Nora Sciplino" sheetId="5" r:id="rId2"/>
    <sheet name="Castellotti" sheetId="9" r:id="rId3"/>
    <sheet name="Castelli Pavesi" sheetId="14" r:id="rId4"/>
    <sheet name="Solidarietà" sheetId="10" r:id="rId5"/>
    <sheet name="Coppa Monza" sheetId="17" r:id="rId6"/>
    <sheet name="Maserati" sheetId="16" r:id="rId7"/>
    <sheet name="200 Miglia CR" sheetId="13" r:id="rId8"/>
    <sheet name="Erba Ghisallo" sheetId="12" state="hidden" r:id="rId9"/>
    <sheet name="Ambrosiano" sheetId="15" state="hidden" r:id="rId10"/>
    <sheet name="concorrenti" sheetId="7" state="hidden" r:id="rId11"/>
    <sheet name="Regolamento" sheetId="3" state="hidden" r:id="rId12"/>
  </sheets>
  <definedNames>
    <definedName name="_xlnm._FilterDatabase" localSheetId="7" hidden="1">'200 Miglia CR'!$A$11:$X$52</definedName>
    <definedName name="_xlnm._FilterDatabase" localSheetId="9" hidden="1">Ambrosiano!$A$11:$V$44</definedName>
    <definedName name="_xlnm._FilterDatabase" localSheetId="3" hidden="1">'Castelli Pavesi'!$A$11:$AB$45</definedName>
    <definedName name="_xlnm._FilterDatabase" localSheetId="2" hidden="1">Castellotti!$A$12:$AA$60</definedName>
    <definedName name="_xlnm._FilterDatabase" localSheetId="10" hidden="1">concorrenti!$A$1:$L$277</definedName>
    <definedName name="_xlnm._FilterDatabase" localSheetId="5" hidden="1">'Coppa Monza'!$A$11:$AD$54</definedName>
    <definedName name="_xlnm._FilterDatabase" localSheetId="8" hidden="1">'Erba Ghisallo'!$A$11:$V$59</definedName>
    <definedName name="_xlnm._FilterDatabase" localSheetId="0" hidden="1">Generale!$A$5:$AF$5</definedName>
    <definedName name="_xlnm._FilterDatabase" localSheetId="6" hidden="1">Maserati!$A$11:$W$48</definedName>
    <definedName name="_xlnm._FilterDatabase" localSheetId="1" hidden="1">'Nora Sciplino'!$A$12:$AF$64</definedName>
    <definedName name="_xlnm._FilterDatabase" localSheetId="4" hidden="1">Solidarietà!$A$11:$V$73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6" l="1"/>
  <c r="L17" i="6"/>
  <c r="L20" i="6"/>
  <c r="L21" i="6"/>
  <c r="L22" i="6"/>
  <c r="L25" i="6"/>
  <c r="L27" i="6"/>
  <c r="L32" i="6"/>
  <c r="L36" i="6"/>
  <c r="L37" i="6"/>
  <c r="L39" i="6"/>
  <c r="L40" i="6"/>
  <c r="L41" i="6"/>
  <c r="L42" i="6"/>
  <c r="L43" i="6"/>
  <c r="L45" i="6"/>
  <c r="L48" i="6"/>
  <c r="L49" i="6"/>
  <c r="L51" i="6"/>
  <c r="L52" i="6"/>
  <c r="L53" i="6"/>
  <c r="L54" i="6"/>
  <c r="L55" i="6"/>
  <c r="L57" i="6"/>
  <c r="L58" i="6"/>
  <c r="L61" i="6"/>
  <c r="L62" i="6"/>
  <c r="L63" i="6"/>
  <c r="L65" i="6"/>
  <c r="L67" i="6"/>
  <c r="L68" i="6"/>
  <c r="L69" i="6"/>
  <c r="L70" i="6"/>
  <c r="L71" i="6"/>
  <c r="L74" i="6"/>
  <c r="L75" i="6"/>
  <c r="L76" i="6"/>
  <c r="L77" i="6"/>
  <c r="L78" i="6"/>
  <c r="L79" i="6"/>
  <c r="L80" i="6"/>
  <c r="L81" i="6"/>
  <c r="L82" i="6"/>
  <c r="L84" i="6"/>
  <c r="L85" i="6"/>
  <c r="L86" i="6"/>
  <c r="L87" i="6"/>
  <c r="L88" i="6"/>
  <c r="L89" i="6"/>
  <c r="L91" i="6"/>
  <c r="L92" i="6"/>
  <c r="L93" i="6"/>
  <c r="L94" i="6"/>
  <c r="L95" i="6"/>
  <c r="L96" i="6"/>
  <c r="L98" i="6"/>
  <c r="L99" i="6"/>
  <c r="L100" i="6"/>
  <c r="L101" i="6"/>
  <c r="L102" i="6"/>
  <c r="L104" i="6"/>
  <c r="L105" i="6"/>
  <c r="L106" i="6"/>
  <c r="L108" i="6"/>
  <c r="L110" i="6"/>
  <c r="L112" i="6"/>
  <c r="L113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J209" i="6"/>
  <c r="J211" i="6"/>
  <c r="J212" i="6"/>
  <c r="C217" i="6"/>
  <c r="D217" i="6"/>
  <c r="E217" i="6"/>
  <c r="F217" i="6"/>
  <c r="R217" i="6" s="1"/>
  <c r="S217" i="6" s="1"/>
  <c r="U217" i="6" s="1"/>
  <c r="G217" i="6"/>
  <c r="H217" i="6"/>
  <c r="I217" i="6"/>
  <c r="J217" i="6"/>
  <c r="K217" i="6"/>
  <c r="L217" i="6"/>
  <c r="M217" i="6"/>
  <c r="N217" i="6"/>
  <c r="P217" i="6"/>
  <c r="C218" i="6"/>
  <c r="D218" i="6"/>
  <c r="E218" i="6"/>
  <c r="F218" i="6"/>
  <c r="G218" i="6"/>
  <c r="H218" i="6"/>
  <c r="I218" i="6"/>
  <c r="J218" i="6"/>
  <c r="K218" i="6"/>
  <c r="L218" i="6"/>
  <c r="M218" i="6"/>
  <c r="N218" i="6"/>
  <c r="R218" i="6"/>
  <c r="S218" i="6" s="1"/>
  <c r="C216" i="6"/>
  <c r="D216" i="6"/>
  <c r="E216" i="6"/>
  <c r="F216" i="6"/>
  <c r="G216" i="6"/>
  <c r="H216" i="6"/>
  <c r="I216" i="6"/>
  <c r="J216" i="6"/>
  <c r="K216" i="6"/>
  <c r="L216" i="6"/>
  <c r="M216" i="6"/>
  <c r="N216" i="6"/>
  <c r="R216" i="6"/>
  <c r="S216" i="6" s="1"/>
  <c r="C147" i="6"/>
  <c r="D147" i="6"/>
  <c r="E147" i="6"/>
  <c r="C109" i="6"/>
  <c r="D109" i="6"/>
  <c r="C90" i="6"/>
  <c r="D90" i="6"/>
  <c r="E90" i="6"/>
  <c r="C107" i="6"/>
  <c r="D107" i="6"/>
  <c r="E107" i="6"/>
  <c r="C97" i="6"/>
  <c r="D97" i="6"/>
  <c r="E97" i="6"/>
  <c r="C187" i="6"/>
  <c r="D187" i="6"/>
  <c r="E187" i="6"/>
  <c r="C103" i="6"/>
  <c r="D103" i="6"/>
  <c r="E103" i="6"/>
  <c r="C188" i="6"/>
  <c r="D188" i="6"/>
  <c r="E188" i="6"/>
  <c r="C189" i="6"/>
  <c r="D189" i="6"/>
  <c r="E189" i="6"/>
  <c r="C190" i="6"/>
  <c r="D190" i="6"/>
  <c r="E190" i="6"/>
  <c r="C191" i="6"/>
  <c r="D191" i="6"/>
  <c r="E191" i="6"/>
  <c r="C192" i="6"/>
  <c r="D192" i="6"/>
  <c r="E192" i="6"/>
  <c r="C193" i="6"/>
  <c r="D193" i="6"/>
  <c r="E193" i="6"/>
  <c r="C194" i="6"/>
  <c r="D194" i="6"/>
  <c r="E194" i="6"/>
  <c r="C195" i="6"/>
  <c r="D195" i="6"/>
  <c r="E195" i="6"/>
  <c r="C196" i="6"/>
  <c r="D196" i="6"/>
  <c r="E196" i="6"/>
  <c r="C197" i="6"/>
  <c r="D197" i="6"/>
  <c r="E197" i="6"/>
  <c r="C198" i="6"/>
  <c r="D198" i="6"/>
  <c r="E198" i="6"/>
  <c r="F59" i="6"/>
  <c r="G59" i="6"/>
  <c r="H59" i="6"/>
  <c r="I59" i="6"/>
  <c r="J59" i="6"/>
  <c r="K59" i="6"/>
  <c r="M59" i="6"/>
  <c r="N59" i="6"/>
  <c r="F72" i="6"/>
  <c r="G72" i="6"/>
  <c r="H72" i="6"/>
  <c r="I72" i="6"/>
  <c r="J72" i="6"/>
  <c r="K72" i="6"/>
  <c r="M72" i="6"/>
  <c r="N72" i="6"/>
  <c r="F111" i="6"/>
  <c r="G111" i="6"/>
  <c r="H111" i="6"/>
  <c r="I111" i="6"/>
  <c r="J111" i="6"/>
  <c r="K111" i="6"/>
  <c r="M111" i="6"/>
  <c r="N111" i="6"/>
  <c r="F114" i="6"/>
  <c r="G114" i="6"/>
  <c r="H114" i="6"/>
  <c r="I114" i="6"/>
  <c r="J114" i="6"/>
  <c r="K114" i="6"/>
  <c r="M114" i="6"/>
  <c r="N114" i="6"/>
  <c r="F147" i="6"/>
  <c r="G147" i="6"/>
  <c r="H147" i="6"/>
  <c r="I147" i="6"/>
  <c r="J147" i="6"/>
  <c r="K147" i="6"/>
  <c r="M147" i="6"/>
  <c r="N147" i="6"/>
  <c r="F109" i="6"/>
  <c r="G109" i="6"/>
  <c r="H109" i="6"/>
  <c r="I109" i="6"/>
  <c r="J109" i="6"/>
  <c r="K109" i="6"/>
  <c r="M109" i="6"/>
  <c r="N109" i="6"/>
  <c r="F90" i="6"/>
  <c r="G90" i="6"/>
  <c r="H90" i="6"/>
  <c r="I90" i="6"/>
  <c r="J90" i="6"/>
  <c r="K90" i="6"/>
  <c r="M90" i="6"/>
  <c r="N90" i="6"/>
  <c r="F107" i="6"/>
  <c r="G107" i="6"/>
  <c r="H107" i="6"/>
  <c r="I107" i="6"/>
  <c r="J107" i="6"/>
  <c r="K107" i="6"/>
  <c r="M107" i="6"/>
  <c r="N107" i="6"/>
  <c r="F97" i="6"/>
  <c r="G97" i="6"/>
  <c r="H97" i="6"/>
  <c r="I97" i="6"/>
  <c r="J97" i="6"/>
  <c r="K97" i="6"/>
  <c r="M97" i="6"/>
  <c r="N97" i="6"/>
  <c r="F187" i="6"/>
  <c r="G187" i="6"/>
  <c r="H187" i="6"/>
  <c r="I187" i="6"/>
  <c r="J187" i="6"/>
  <c r="K187" i="6"/>
  <c r="M187" i="6"/>
  <c r="N187" i="6"/>
  <c r="F103" i="6"/>
  <c r="G103" i="6"/>
  <c r="H103" i="6"/>
  <c r="I103" i="6"/>
  <c r="J103" i="6"/>
  <c r="K103" i="6"/>
  <c r="M103" i="6"/>
  <c r="N103" i="6"/>
  <c r="F188" i="6"/>
  <c r="G188" i="6"/>
  <c r="H188" i="6"/>
  <c r="I188" i="6"/>
  <c r="J188" i="6"/>
  <c r="K188" i="6"/>
  <c r="M188" i="6"/>
  <c r="N188" i="6"/>
  <c r="F189" i="6"/>
  <c r="G189" i="6"/>
  <c r="H189" i="6"/>
  <c r="I189" i="6"/>
  <c r="J189" i="6"/>
  <c r="K189" i="6"/>
  <c r="M189" i="6"/>
  <c r="N189" i="6"/>
  <c r="F190" i="6"/>
  <c r="G190" i="6"/>
  <c r="H190" i="6"/>
  <c r="I190" i="6"/>
  <c r="J190" i="6"/>
  <c r="K190" i="6"/>
  <c r="M190" i="6"/>
  <c r="N190" i="6"/>
  <c r="F191" i="6"/>
  <c r="G191" i="6"/>
  <c r="H191" i="6"/>
  <c r="I191" i="6"/>
  <c r="J191" i="6"/>
  <c r="K191" i="6"/>
  <c r="M191" i="6"/>
  <c r="N191" i="6"/>
  <c r="F192" i="6"/>
  <c r="G192" i="6"/>
  <c r="H192" i="6"/>
  <c r="I192" i="6"/>
  <c r="J192" i="6"/>
  <c r="K192" i="6"/>
  <c r="M192" i="6"/>
  <c r="N192" i="6"/>
  <c r="F193" i="6"/>
  <c r="G193" i="6"/>
  <c r="H193" i="6"/>
  <c r="I193" i="6"/>
  <c r="J193" i="6"/>
  <c r="K193" i="6"/>
  <c r="M193" i="6"/>
  <c r="N193" i="6"/>
  <c r="F194" i="6"/>
  <c r="G194" i="6"/>
  <c r="H194" i="6"/>
  <c r="I194" i="6"/>
  <c r="J194" i="6"/>
  <c r="K194" i="6"/>
  <c r="M194" i="6"/>
  <c r="N194" i="6"/>
  <c r="F195" i="6"/>
  <c r="G195" i="6"/>
  <c r="H195" i="6"/>
  <c r="I195" i="6"/>
  <c r="J195" i="6"/>
  <c r="K195" i="6"/>
  <c r="M195" i="6"/>
  <c r="N195" i="6"/>
  <c r="F196" i="6"/>
  <c r="G196" i="6"/>
  <c r="H196" i="6"/>
  <c r="I196" i="6"/>
  <c r="J196" i="6"/>
  <c r="K196" i="6"/>
  <c r="M196" i="6"/>
  <c r="N196" i="6"/>
  <c r="F197" i="6"/>
  <c r="G197" i="6"/>
  <c r="H197" i="6"/>
  <c r="I197" i="6"/>
  <c r="J197" i="6"/>
  <c r="K197" i="6"/>
  <c r="M197" i="6"/>
  <c r="N197" i="6"/>
  <c r="F198" i="6"/>
  <c r="G198" i="6"/>
  <c r="H198" i="6"/>
  <c r="I198" i="6"/>
  <c r="J198" i="6"/>
  <c r="K198" i="6"/>
  <c r="M198" i="6"/>
  <c r="N198" i="6"/>
  <c r="F199" i="6"/>
  <c r="G199" i="6"/>
  <c r="H199" i="6"/>
  <c r="I199" i="6"/>
  <c r="J199" i="6"/>
  <c r="K199" i="6"/>
  <c r="M199" i="6"/>
  <c r="N199" i="6"/>
  <c r="C59" i="6"/>
  <c r="D59" i="6"/>
  <c r="E59" i="6"/>
  <c r="C72" i="6"/>
  <c r="D72" i="6"/>
  <c r="E72" i="6"/>
  <c r="C111" i="6"/>
  <c r="D111" i="6"/>
  <c r="E111" i="6"/>
  <c r="C114" i="6"/>
  <c r="D114" i="6"/>
  <c r="E114" i="6"/>
  <c r="L211" i="6"/>
  <c r="L212" i="6"/>
  <c r="L214" i="6"/>
  <c r="L215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C97" i="13"/>
  <c r="C100" i="13"/>
  <c r="B97" i="13"/>
  <c r="B100" i="13"/>
  <c r="B21" i="13"/>
  <c r="B22" i="13"/>
  <c r="B24" i="13"/>
  <c r="B25" i="13"/>
  <c r="B26" i="13"/>
  <c r="B27" i="13"/>
  <c r="B51" i="13"/>
  <c r="C51" i="13"/>
  <c r="I51" i="13" s="1"/>
  <c r="B52" i="13"/>
  <c r="C52" i="13"/>
  <c r="I52" i="13" s="1"/>
  <c r="B102" i="13"/>
  <c r="C102" i="13"/>
  <c r="I102" i="13" s="1"/>
  <c r="C107" i="14"/>
  <c r="B107" i="14"/>
  <c r="H208" i="6"/>
  <c r="K214" i="6"/>
  <c r="K210" i="6"/>
  <c r="K215" i="6"/>
  <c r="K219" i="6"/>
  <c r="K220" i="6"/>
  <c r="K213" i="6"/>
  <c r="K221" i="6"/>
  <c r="K222" i="6"/>
  <c r="K223" i="6"/>
  <c r="K224" i="6"/>
  <c r="K225" i="6"/>
  <c r="K226" i="6"/>
  <c r="K227" i="6"/>
  <c r="K228" i="6"/>
  <c r="K234" i="6"/>
  <c r="K229" i="6"/>
  <c r="K230" i="6"/>
  <c r="K231" i="6"/>
  <c r="K232" i="6"/>
  <c r="K233" i="6"/>
  <c r="K235" i="6"/>
  <c r="K16" i="6"/>
  <c r="K17" i="6"/>
  <c r="K13" i="6"/>
  <c r="K14" i="6"/>
  <c r="K15" i="6"/>
  <c r="K25" i="6"/>
  <c r="K19" i="6"/>
  <c r="K27" i="6"/>
  <c r="K32" i="6"/>
  <c r="K24" i="6"/>
  <c r="K36" i="6"/>
  <c r="K37" i="6"/>
  <c r="K28" i="6"/>
  <c r="K40" i="6"/>
  <c r="K41" i="6"/>
  <c r="K43" i="6"/>
  <c r="K44" i="6"/>
  <c r="K26" i="6"/>
  <c r="K45" i="6"/>
  <c r="K34" i="6"/>
  <c r="K46" i="6"/>
  <c r="K38" i="6"/>
  <c r="K35" i="6"/>
  <c r="K48" i="6"/>
  <c r="K51" i="6"/>
  <c r="K52" i="6"/>
  <c r="K53" i="6"/>
  <c r="K55" i="6"/>
  <c r="K57" i="6"/>
  <c r="K58" i="6"/>
  <c r="K61" i="6"/>
  <c r="K62" i="6"/>
  <c r="K47" i="6"/>
  <c r="K65" i="6"/>
  <c r="K68" i="6"/>
  <c r="K70" i="6"/>
  <c r="K71" i="6"/>
  <c r="K74" i="6"/>
  <c r="K75" i="6"/>
  <c r="K76" i="6"/>
  <c r="K77" i="6"/>
  <c r="K79" i="6"/>
  <c r="K73" i="6"/>
  <c r="K81" i="6"/>
  <c r="K84" i="6"/>
  <c r="K85" i="6"/>
  <c r="K87" i="6"/>
  <c r="K89" i="6"/>
  <c r="K91" i="6"/>
  <c r="K66" i="6"/>
  <c r="K92" i="6"/>
  <c r="K93" i="6"/>
  <c r="K94" i="6"/>
  <c r="K96" i="6"/>
  <c r="K98" i="6"/>
  <c r="K99" i="6"/>
  <c r="K64" i="6"/>
  <c r="K102" i="6"/>
  <c r="K83" i="6"/>
  <c r="K105" i="6"/>
  <c r="K110" i="6"/>
  <c r="K112" i="6"/>
  <c r="K113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C95" i="6"/>
  <c r="D95" i="6"/>
  <c r="E95" i="6"/>
  <c r="F95" i="6"/>
  <c r="G95" i="6"/>
  <c r="H95" i="6"/>
  <c r="I95" i="6"/>
  <c r="J95" i="6"/>
  <c r="M95" i="6"/>
  <c r="N95" i="6"/>
  <c r="C88" i="6"/>
  <c r="D88" i="6"/>
  <c r="E88" i="6"/>
  <c r="F88" i="6"/>
  <c r="G88" i="6"/>
  <c r="H88" i="6"/>
  <c r="I88" i="6"/>
  <c r="J88" i="6"/>
  <c r="M88" i="6"/>
  <c r="N88" i="6"/>
  <c r="C108" i="6"/>
  <c r="D108" i="6"/>
  <c r="E108" i="6"/>
  <c r="F108" i="6"/>
  <c r="G108" i="6"/>
  <c r="H108" i="6"/>
  <c r="I108" i="6"/>
  <c r="J108" i="6"/>
  <c r="M108" i="6"/>
  <c r="N108" i="6"/>
  <c r="C69" i="6"/>
  <c r="D69" i="6"/>
  <c r="E69" i="6"/>
  <c r="F69" i="6"/>
  <c r="G69" i="6"/>
  <c r="H69" i="6"/>
  <c r="I69" i="6"/>
  <c r="J69" i="6"/>
  <c r="M69" i="6"/>
  <c r="N69" i="6"/>
  <c r="C104" i="6"/>
  <c r="D104" i="6"/>
  <c r="E104" i="6"/>
  <c r="F104" i="6"/>
  <c r="G104" i="6"/>
  <c r="H104" i="6"/>
  <c r="I104" i="6"/>
  <c r="J104" i="6"/>
  <c r="M104" i="6"/>
  <c r="N104" i="6"/>
  <c r="C67" i="6"/>
  <c r="D67" i="6"/>
  <c r="E67" i="6"/>
  <c r="F67" i="6"/>
  <c r="G67" i="6"/>
  <c r="H67" i="6"/>
  <c r="I67" i="6"/>
  <c r="J67" i="6"/>
  <c r="M67" i="6"/>
  <c r="N67" i="6"/>
  <c r="C86" i="6"/>
  <c r="D86" i="6"/>
  <c r="E86" i="6"/>
  <c r="F86" i="6"/>
  <c r="G86" i="6"/>
  <c r="H86" i="6"/>
  <c r="I86" i="6"/>
  <c r="J86" i="6"/>
  <c r="M86" i="6"/>
  <c r="N86" i="6"/>
  <c r="C106" i="6"/>
  <c r="D106" i="6"/>
  <c r="E106" i="6"/>
  <c r="F106" i="6"/>
  <c r="G106" i="6"/>
  <c r="H106" i="6"/>
  <c r="I106" i="6"/>
  <c r="J106" i="6"/>
  <c r="M106" i="6"/>
  <c r="N106" i="6"/>
  <c r="C100" i="6"/>
  <c r="D100" i="6"/>
  <c r="E100" i="6"/>
  <c r="F100" i="6"/>
  <c r="G100" i="6"/>
  <c r="H100" i="6"/>
  <c r="I100" i="6"/>
  <c r="J100" i="6"/>
  <c r="M100" i="6"/>
  <c r="N100" i="6"/>
  <c r="C101" i="6"/>
  <c r="D101" i="6"/>
  <c r="E101" i="6"/>
  <c r="F101" i="6"/>
  <c r="G101" i="6"/>
  <c r="H101" i="6"/>
  <c r="I101" i="6"/>
  <c r="J101" i="6"/>
  <c r="M101" i="6"/>
  <c r="N101" i="6"/>
  <c r="C80" i="6"/>
  <c r="D80" i="6"/>
  <c r="E80" i="6"/>
  <c r="F80" i="6"/>
  <c r="G80" i="6"/>
  <c r="H80" i="6"/>
  <c r="I80" i="6"/>
  <c r="J80" i="6"/>
  <c r="M80" i="6"/>
  <c r="N80" i="6"/>
  <c r="C78" i="6"/>
  <c r="D78" i="6"/>
  <c r="E78" i="6"/>
  <c r="F78" i="6"/>
  <c r="G78" i="6"/>
  <c r="H78" i="6"/>
  <c r="I78" i="6"/>
  <c r="J78" i="6"/>
  <c r="M78" i="6"/>
  <c r="N78" i="6"/>
  <c r="J6" i="6"/>
  <c r="C48" i="16"/>
  <c r="I48" i="16" s="1"/>
  <c r="B48" i="16"/>
  <c r="C47" i="16"/>
  <c r="I47" i="16" s="1"/>
  <c r="B47" i="16"/>
  <c r="C46" i="16"/>
  <c r="I46" i="16" s="1"/>
  <c r="B46" i="16"/>
  <c r="C45" i="16"/>
  <c r="I45" i="16" s="1"/>
  <c r="B45" i="16"/>
  <c r="C44" i="16"/>
  <c r="I44" i="16" s="1"/>
  <c r="B44" i="16"/>
  <c r="R103" i="16"/>
  <c r="O103" i="16"/>
  <c r="N103" i="16"/>
  <c r="M103" i="16"/>
  <c r="R102" i="16"/>
  <c r="O102" i="16"/>
  <c r="N102" i="16"/>
  <c r="M102" i="16"/>
  <c r="R101" i="16"/>
  <c r="O101" i="16"/>
  <c r="N101" i="16"/>
  <c r="M101" i="16"/>
  <c r="C103" i="16"/>
  <c r="I103" i="16" s="1"/>
  <c r="J103" i="16" s="1"/>
  <c r="B103" i="16"/>
  <c r="C102" i="16"/>
  <c r="I102" i="16" s="1"/>
  <c r="J102" i="16" s="1"/>
  <c r="B102" i="16"/>
  <c r="C101" i="16"/>
  <c r="I101" i="16" s="1"/>
  <c r="J101" i="16" s="1"/>
  <c r="B101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C53" i="16"/>
  <c r="B53" i="16"/>
  <c r="C52" i="16"/>
  <c r="B52" i="16"/>
  <c r="B20" i="16"/>
  <c r="C20" i="16"/>
  <c r="I20" i="16" s="1"/>
  <c r="B40" i="16"/>
  <c r="C40" i="16"/>
  <c r="I40" i="16" s="1"/>
  <c r="C32" i="16"/>
  <c r="I32" i="16" s="1"/>
  <c r="B32" i="16"/>
  <c r="C36" i="16"/>
  <c r="I36" i="16" s="1"/>
  <c r="B36" i="16"/>
  <c r="C39" i="16"/>
  <c r="I39" i="16" s="1"/>
  <c r="B39" i="16"/>
  <c r="O48" i="16"/>
  <c r="N48" i="16"/>
  <c r="M48" i="16"/>
  <c r="O47" i="16"/>
  <c r="N47" i="16"/>
  <c r="M47" i="16"/>
  <c r="C27" i="16"/>
  <c r="I27" i="16" s="1"/>
  <c r="B27" i="16"/>
  <c r="O46" i="16"/>
  <c r="N46" i="16"/>
  <c r="M46" i="16"/>
  <c r="O45" i="16"/>
  <c r="N45" i="16"/>
  <c r="M45" i="16"/>
  <c r="O44" i="16"/>
  <c r="N44" i="16"/>
  <c r="M44" i="16"/>
  <c r="C34" i="16"/>
  <c r="I34" i="16" s="1"/>
  <c r="B34" i="16"/>
  <c r="O43" i="16"/>
  <c r="N43" i="16"/>
  <c r="M43" i="16"/>
  <c r="C26" i="16"/>
  <c r="I26" i="16" s="1"/>
  <c r="J26" i="16" s="1"/>
  <c r="B26" i="16"/>
  <c r="O42" i="16"/>
  <c r="N42" i="16"/>
  <c r="M42" i="16"/>
  <c r="O41" i="16"/>
  <c r="N41" i="16"/>
  <c r="M41" i="16"/>
  <c r="O40" i="16"/>
  <c r="N40" i="16"/>
  <c r="M40" i="16"/>
  <c r="C23" i="16"/>
  <c r="B23" i="16"/>
  <c r="O39" i="16"/>
  <c r="N39" i="16"/>
  <c r="M39" i="16"/>
  <c r="C31" i="16"/>
  <c r="I31" i="16" s="1"/>
  <c r="B31" i="16"/>
  <c r="O38" i="16"/>
  <c r="N38" i="16"/>
  <c r="M38" i="16"/>
  <c r="C29" i="16"/>
  <c r="I29" i="16" s="1"/>
  <c r="B29" i="16"/>
  <c r="O37" i="16"/>
  <c r="N37" i="16"/>
  <c r="M37" i="16"/>
  <c r="O36" i="16"/>
  <c r="N36" i="16"/>
  <c r="M36" i="16"/>
  <c r="C24" i="16"/>
  <c r="I24" i="16" s="1"/>
  <c r="B24" i="16"/>
  <c r="O35" i="16"/>
  <c r="N35" i="16"/>
  <c r="M35" i="16"/>
  <c r="C14" i="16"/>
  <c r="I14" i="16" s="1"/>
  <c r="B14" i="16"/>
  <c r="O34" i="16"/>
  <c r="N34" i="16"/>
  <c r="M34" i="16"/>
  <c r="O33" i="16"/>
  <c r="N33" i="16"/>
  <c r="M33" i="16"/>
  <c r="C28" i="16"/>
  <c r="I28" i="16" s="1"/>
  <c r="B28" i="16"/>
  <c r="O32" i="16"/>
  <c r="N32" i="16"/>
  <c r="M32" i="16"/>
  <c r="C30" i="16"/>
  <c r="I30" i="16" s="1"/>
  <c r="J30" i="16" s="1"/>
  <c r="B30" i="16"/>
  <c r="O31" i="16"/>
  <c r="N31" i="16"/>
  <c r="M31" i="16"/>
  <c r="C16" i="16"/>
  <c r="I16" i="16" s="1"/>
  <c r="B16" i="16"/>
  <c r="O30" i="16"/>
  <c r="N30" i="16"/>
  <c r="M30" i="16"/>
  <c r="C42" i="16"/>
  <c r="I42" i="16" s="1"/>
  <c r="B42" i="16"/>
  <c r="O29" i="16"/>
  <c r="N29" i="16"/>
  <c r="M29" i="16"/>
  <c r="O28" i="16"/>
  <c r="N28" i="16"/>
  <c r="M28" i="16"/>
  <c r="C18" i="16"/>
  <c r="I18" i="16" s="1"/>
  <c r="B18" i="16"/>
  <c r="O27" i="16"/>
  <c r="N27" i="16"/>
  <c r="M27" i="16"/>
  <c r="C17" i="16"/>
  <c r="I17" i="16" s="1"/>
  <c r="B17" i="16"/>
  <c r="O26" i="16"/>
  <c r="N26" i="16"/>
  <c r="M26" i="16"/>
  <c r="O25" i="16"/>
  <c r="N25" i="16"/>
  <c r="M25" i="16"/>
  <c r="C21" i="16"/>
  <c r="I21" i="16" s="1"/>
  <c r="B21" i="16"/>
  <c r="O24" i="16"/>
  <c r="N24" i="16"/>
  <c r="M24" i="16"/>
  <c r="C19" i="16"/>
  <c r="I19" i="16" s="1"/>
  <c r="B19" i="16"/>
  <c r="O23" i="16"/>
  <c r="N23" i="16"/>
  <c r="M23" i="16"/>
  <c r="C22" i="16"/>
  <c r="I22" i="16" s="1"/>
  <c r="J22" i="16" s="1"/>
  <c r="B22" i="16"/>
  <c r="O22" i="16"/>
  <c r="N22" i="16"/>
  <c r="M22" i="16"/>
  <c r="C41" i="16"/>
  <c r="I41" i="16" s="1"/>
  <c r="B41" i="16"/>
  <c r="O21" i="16"/>
  <c r="N21" i="16"/>
  <c r="M21" i="16"/>
  <c r="C25" i="16"/>
  <c r="I25" i="16" s="1"/>
  <c r="B25" i="16"/>
  <c r="O20" i="16"/>
  <c r="N20" i="16"/>
  <c r="M20" i="16"/>
  <c r="C12" i="16"/>
  <c r="I12" i="16" s="1"/>
  <c r="B12" i="16"/>
  <c r="O19" i="16"/>
  <c r="N19" i="16"/>
  <c r="M19" i="16"/>
  <c r="C43" i="16"/>
  <c r="I43" i="16" s="1"/>
  <c r="J43" i="16" s="1"/>
  <c r="B43" i="16"/>
  <c r="O18" i="16"/>
  <c r="N18" i="16"/>
  <c r="M18" i="16"/>
  <c r="C33" i="16"/>
  <c r="I33" i="16" s="1"/>
  <c r="J33" i="16" s="1"/>
  <c r="B33" i="16"/>
  <c r="O17" i="16"/>
  <c r="N17" i="16"/>
  <c r="M17" i="16"/>
  <c r="C15" i="16"/>
  <c r="I15" i="16" s="1"/>
  <c r="B15" i="16"/>
  <c r="O16" i="16"/>
  <c r="N16" i="16"/>
  <c r="M16" i="16"/>
  <c r="O15" i="16"/>
  <c r="N15" i="16"/>
  <c r="M15" i="16"/>
  <c r="C38" i="16"/>
  <c r="I38" i="16" s="1"/>
  <c r="B38" i="16"/>
  <c r="O14" i="16"/>
  <c r="N14" i="16"/>
  <c r="M14" i="16"/>
  <c r="C37" i="16"/>
  <c r="I37" i="16" s="1"/>
  <c r="B37" i="16"/>
  <c r="O13" i="16"/>
  <c r="N13" i="16"/>
  <c r="M13" i="16"/>
  <c r="C13" i="16"/>
  <c r="I13" i="16" s="1"/>
  <c r="B13" i="16"/>
  <c r="O12" i="16"/>
  <c r="N12" i="16"/>
  <c r="M12" i="16"/>
  <c r="R12" i="16"/>
  <c r="C35" i="16"/>
  <c r="I35" i="16" s="1"/>
  <c r="J35" i="16" s="1"/>
  <c r="B35" i="16"/>
  <c r="F234" i="6"/>
  <c r="G234" i="6"/>
  <c r="H234" i="6"/>
  <c r="I234" i="6"/>
  <c r="J234" i="6"/>
  <c r="M234" i="6"/>
  <c r="N234" i="6"/>
  <c r="F219" i="6"/>
  <c r="G219" i="6"/>
  <c r="H219" i="6"/>
  <c r="I219" i="6"/>
  <c r="M219" i="6"/>
  <c r="N219" i="6"/>
  <c r="F220" i="6"/>
  <c r="G220" i="6"/>
  <c r="H220" i="6"/>
  <c r="I220" i="6"/>
  <c r="M220" i="6"/>
  <c r="N220" i="6"/>
  <c r="D219" i="6"/>
  <c r="E219" i="6"/>
  <c r="D220" i="6"/>
  <c r="E220" i="6"/>
  <c r="C219" i="6"/>
  <c r="C220" i="6"/>
  <c r="J215" i="6"/>
  <c r="J213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5" i="6"/>
  <c r="J210" i="6"/>
  <c r="J24" i="6"/>
  <c r="J32" i="6"/>
  <c r="J41" i="6"/>
  <c r="J45" i="6"/>
  <c r="J26" i="6"/>
  <c r="J43" i="6"/>
  <c r="J34" i="6"/>
  <c r="J38" i="6"/>
  <c r="J35" i="6"/>
  <c r="J48" i="6"/>
  <c r="J52" i="6"/>
  <c r="J51" i="6"/>
  <c r="J58" i="6"/>
  <c r="J53" i="6"/>
  <c r="J55" i="6"/>
  <c r="J57" i="6"/>
  <c r="J42" i="6"/>
  <c r="J61" i="6"/>
  <c r="J39" i="6"/>
  <c r="J62" i="6"/>
  <c r="J47" i="6"/>
  <c r="J65" i="6"/>
  <c r="J68" i="6"/>
  <c r="J49" i="6"/>
  <c r="J71" i="6"/>
  <c r="J70" i="6"/>
  <c r="J74" i="6"/>
  <c r="J75" i="6"/>
  <c r="J76" i="6"/>
  <c r="J50" i="6"/>
  <c r="J77" i="6"/>
  <c r="J79" i="6"/>
  <c r="J85" i="6"/>
  <c r="J60" i="6"/>
  <c r="J66" i="6"/>
  <c r="J91" i="6"/>
  <c r="J93" i="6"/>
  <c r="J96" i="6"/>
  <c r="J94" i="6"/>
  <c r="J98" i="6"/>
  <c r="J63" i="6"/>
  <c r="J64" i="6"/>
  <c r="J102" i="6"/>
  <c r="J113" i="6"/>
  <c r="J112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15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82" i="6"/>
  <c r="J151" i="6"/>
  <c r="J155" i="6"/>
  <c r="J156" i="6"/>
  <c r="J157" i="6"/>
  <c r="J158" i="6"/>
  <c r="J159" i="6"/>
  <c r="J160" i="6"/>
  <c r="J161" i="6"/>
  <c r="J152" i="6"/>
  <c r="J153" i="6"/>
  <c r="J154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4" i="6"/>
  <c r="M105" i="17"/>
  <c r="N105" i="17"/>
  <c r="O105" i="17"/>
  <c r="R105" i="17"/>
  <c r="J105" i="17"/>
  <c r="O25" i="17"/>
  <c r="C104" i="17"/>
  <c r="I104" i="17" s="1"/>
  <c r="B104" i="17"/>
  <c r="C103" i="17"/>
  <c r="I103" i="17" s="1"/>
  <c r="B103" i="17"/>
  <c r="C102" i="17"/>
  <c r="I102" i="17" s="1"/>
  <c r="B102" i="17"/>
  <c r="C101" i="17"/>
  <c r="I101" i="17" s="1"/>
  <c r="B101" i="17"/>
  <c r="M23" i="17"/>
  <c r="N23" i="17"/>
  <c r="O23" i="17"/>
  <c r="R23" i="17"/>
  <c r="M24" i="17"/>
  <c r="N24" i="17"/>
  <c r="M25" i="17"/>
  <c r="N25" i="17"/>
  <c r="M26" i="17"/>
  <c r="N26" i="17"/>
  <c r="M27" i="17"/>
  <c r="N27" i="17"/>
  <c r="M28" i="17"/>
  <c r="N28" i="17"/>
  <c r="M29" i="17"/>
  <c r="N29" i="17"/>
  <c r="M30" i="17"/>
  <c r="N30" i="17"/>
  <c r="O30" i="17"/>
  <c r="M31" i="17"/>
  <c r="N31" i="17"/>
  <c r="M32" i="17"/>
  <c r="N32" i="17"/>
  <c r="M33" i="17"/>
  <c r="N33" i="17"/>
  <c r="M34" i="17"/>
  <c r="N34" i="17"/>
  <c r="M35" i="17"/>
  <c r="N35" i="17"/>
  <c r="M36" i="17"/>
  <c r="N36" i="17"/>
  <c r="M37" i="17"/>
  <c r="N37" i="17"/>
  <c r="M38" i="17"/>
  <c r="N38" i="17"/>
  <c r="M39" i="17"/>
  <c r="N39" i="17"/>
  <c r="M40" i="17"/>
  <c r="N40" i="17"/>
  <c r="M41" i="17"/>
  <c r="N41" i="17"/>
  <c r="M42" i="17"/>
  <c r="N42" i="17"/>
  <c r="M43" i="17"/>
  <c r="N43" i="17"/>
  <c r="R43" i="17"/>
  <c r="M44" i="17"/>
  <c r="N44" i="17"/>
  <c r="M45" i="17"/>
  <c r="N45" i="17"/>
  <c r="M46" i="17"/>
  <c r="N46" i="17"/>
  <c r="M47" i="17"/>
  <c r="N47" i="17"/>
  <c r="M48" i="17"/>
  <c r="N48" i="17"/>
  <c r="M49" i="17"/>
  <c r="N49" i="17"/>
  <c r="M50" i="17"/>
  <c r="N50" i="17"/>
  <c r="M51" i="17"/>
  <c r="N51" i="17"/>
  <c r="M52" i="17"/>
  <c r="N52" i="17"/>
  <c r="M53" i="17"/>
  <c r="N53" i="17"/>
  <c r="M54" i="17"/>
  <c r="N54" i="17"/>
  <c r="M19" i="17"/>
  <c r="N19" i="17"/>
  <c r="R19" i="17"/>
  <c r="B19" i="17"/>
  <c r="C19" i="17"/>
  <c r="I19" i="17" s="1"/>
  <c r="J19" i="17" s="1"/>
  <c r="R29" i="17"/>
  <c r="R37" i="17"/>
  <c r="R26" i="17"/>
  <c r="R31" i="17"/>
  <c r="R45" i="17"/>
  <c r="R36" i="17"/>
  <c r="R33" i="17"/>
  <c r="R24" i="17"/>
  <c r="R49" i="17"/>
  <c r="R42" i="17"/>
  <c r="R41" i="17"/>
  <c r="R40" i="17"/>
  <c r="R47" i="17"/>
  <c r="R32" i="17"/>
  <c r="R50" i="17"/>
  <c r="R53" i="17"/>
  <c r="R34" i="17"/>
  <c r="R28" i="17"/>
  <c r="R39" i="17"/>
  <c r="R48" i="17"/>
  <c r="R46" i="17"/>
  <c r="P218" i="6" l="1"/>
  <c r="U218" i="6" s="1"/>
  <c r="P216" i="6"/>
  <c r="U216" i="6" s="1"/>
  <c r="R188" i="6"/>
  <c r="S188" i="6" s="1"/>
  <c r="R187" i="6"/>
  <c r="S187" i="6" s="1"/>
  <c r="P188" i="6"/>
  <c r="R190" i="6"/>
  <c r="S190" i="6" s="1"/>
  <c r="R194" i="6"/>
  <c r="S194" i="6" s="1"/>
  <c r="R199" i="6"/>
  <c r="S199" i="6" s="1"/>
  <c r="P199" i="6"/>
  <c r="P191" i="6"/>
  <c r="R197" i="6"/>
  <c r="S197" i="6" s="1"/>
  <c r="P194" i="6"/>
  <c r="R189" i="6"/>
  <c r="S189" i="6" s="1"/>
  <c r="P189" i="6"/>
  <c r="P190" i="6"/>
  <c r="R191" i="6"/>
  <c r="S191" i="6" s="1"/>
  <c r="U191" i="6" s="1"/>
  <c r="P193" i="6"/>
  <c r="R193" i="6"/>
  <c r="S193" i="6" s="1"/>
  <c r="U193" i="6" s="1"/>
  <c r="P195" i="6"/>
  <c r="R195" i="6"/>
  <c r="S195" i="6" s="1"/>
  <c r="U195" i="6" s="1"/>
  <c r="P196" i="6"/>
  <c r="R196" i="6"/>
  <c r="S196" i="6" s="1"/>
  <c r="U196" i="6" s="1"/>
  <c r="P197" i="6"/>
  <c r="P187" i="6"/>
  <c r="P192" i="6"/>
  <c r="R192" i="6"/>
  <c r="S192" i="6" s="1"/>
  <c r="U192" i="6" s="1"/>
  <c r="R198" i="6"/>
  <c r="S198" i="6" s="1"/>
  <c r="P198" i="6"/>
  <c r="I23" i="16"/>
  <c r="J23" i="16" s="1"/>
  <c r="K211" i="6"/>
  <c r="P19" i="16"/>
  <c r="K12" i="6" s="1"/>
  <c r="P31" i="16"/>
  <c r="K33" i="6" s="1"/>
  <c r="P13" i="16"/>
  <c r="K6" i="6" s="1"/>
  <c r="P23" i="16"/>
  <c r="P14" i="16"/>
  <c r="K11" i="6" s="1"/>
  <c r="P16" i="16"/>
  <c r="K22" i="6" s="1"/>
  <c r="P24" i="16"/>
  <c r="P26" i="16"/>
  <c r="P40" i="16"/>
  <c r="K50" i="6" s="1"/>
  <c r="P44" i="16"/>
  <c r="K100" i="6" s="1"/>
  <c r="P21" i="16"/>
  <c r="K39" i="6" s="1"/>
  <c r="P33" i="16"/>
  <c r="K31" i="6" s="1"/>
  <c r="P35" i="16"/>
  <c r="K80" i="6" s="1"/>
  <c r="P37" i="16"/>
  <c r="K82" i="6" s="1"/>
  <c r="P101" i="16"/>
  <c r="K209" i="6" s="1"/>
  <c r="P103" i="16"/>
  <c r="K212" i="6" s="1"/>
  <c r="P18" i="16"/>
  <c r="K9" i="6" s="1"/>
  <c r="P28" i="16"/>
  <c r="P30" i="16"/>
  <c r="K49" i="6" s="1"/>
  <c r="P39" i="16"/>
  <c r="K88" i="6" s="1"/>
  <c r="P41" i="16"/>
  <c r="K60" i="6" s="1"/>
  <c r="P43" i="16"/>
  <c r="K95" i="6" s="1"/>
  <c r="P45" i="16"/>
  <c r="K101" i="6" s="1"/>
  <c r="P47" i="16"/>
  <c r="K106" i="6" s="1"/>
  <c r="P20" i="16"/>
  <c r="K21" i="6" s="1"/>
  <c r="P32" i="16"/>
  <c r="K54" i="6" s="1"/>
  <c r="P34" i="16"/>
  <c r="K78" i="6" s="1"/>
  <c r="P15" i="16"/>
  <c r="K20" i="6" s="1"/>
  <c r="P17" i="16"/>
  <c r="K7" i="6" s="1"/>
  <c r="P25" i="16"/>
  <c r="K18" i="6" s="1"/>
  <c r="P27" i="16"/>
  <c r="P29" i="16"/>
  <c r="K63" i="6" s="1"/>
  <c r="P102" i="16"/>
  <c r="K208" i="6" s="1"/>
  <c r="P12" i="16"/>
  <c r="K8" i="6" s="1"/>
  <c r="P22" i="16"/>
  <c r="K30" i="6" s="1"/>
  <c r="P36" i="16"/>
  <c r="K56" i="6" s="1"/>
  <c r="P38" i="16"/>
  <c r="K86" i="6" s="1"/>
  <c r="P42" i="16"/>
  <c r="K10" i="6" s="1"/>
  <c r="P46" i="16"/>
  <c r="K104" i="6" s="1"/>
  <c r="P48" i="16"/>
  <c r="K108" i="6" s="1"/>
  <c r="J36" i="16"/>
  <c r="P105" i="17"/>
  <c r="J220" i="6" s="1"/>
  <c r="P220" i="6" s="1"/>
  <c r="J13" i="16"/>
  <c r="J39" i="16"/>
  <c r="J17" i="16"/>
  <c r="J48" i="16"/>
  <c r="J19" i="16"/>
  <c r="J31" i="16"/>
  <c r="J46" i="16"/>
  <c r="J12" i="16"/>
  <c r="J18" i="16"/>
  <c r="J28" i="16"/>
  <c r="J44" i="16"/>
  <c r="J24" i="16"/>
  <c r="J20" i="16"/>
  <c r="J16" i="16"/>
  <c r="J15" i="16"/>
  <c r="J41" i="16"/>
  <c r="J34" i="16"/>
  <c r="J25" i="16"/>
  <c r="J29" i="16"/>
  <c r="J37" i="16"/>
  <c r="J38" i="16"/>
  <c r="J42" i="16"/>
  <c r="J32" i="16"/>
  <c r="J45" i="16"/>
  <c r="J47" i="16"/>
  <c r="J27" i="16"/>
  <c r="J21" i="16"/>
  <c r="J14" i="16"/>
  <c r="J40" i="16"/>
  <c r="O38" i="17"/>
  <c r="P38" i="17" s="1"/>
  <c r="J40" i="6" s="1"/>
  <c r="O48" i="17"/>
  <c r="P48" i="17" s="1"/>
  <c r="J54" i="6" s="1"/>
  <c r="O27" i="17"/>
  <c r="P27" i="17" s="1"/>
  <c r="J25" i="6" s="1"/>
  <c r="O53" i="17"/>
  <c r="P53" i="17" s="1"/>
  <c r="J149" i="6" s="1"/>
  <c r="O40" i="17"/>
  <c r="P40" i="17" s="1"/>
  <c r="J92" i="6" s="1"/>
  <c r="O50" i="17"/>
  <c r="P50" i="17" s="1"/>
  <c r="J56" i="6" s="1"/>
  <c r="O37" i="17"/>
  <c r="P37" i="17" s="1"/>
  <c r="J81" i="6" s="1"/>
  <c r="O29" i="17"/>
  <c r="P29" i="17" s="1"/>
  <c r="J18" i="6" s="1"/>
  <c r="O51" i="17"/>
  <c r="P51" i="17" s="1"/>
  <c r="J21" i="6" s="1"/>
  <c r="O43" i="17"/>
  <c r="P43" i="17" s="1"/>
  <c r="J99" i="6" s="1"/>
  <c r="O35" i="17"/>
  <c r="O45" i="17"/>
  <c r="P45" i="17" s="1"/>
  <c r="J19" i="6" s="1"/>
  <c r="O32" i="17"/>
  <c r="O24" i="17"/>
  <c r="P24" i="17" s="1"/>
  <c r="J13" i="6" s="1"/>
  <c r="O19" i="17"/>
  <c r="P19" i="17" s="1"/>
  <c r="J27" i="6" s="1"/>
  <c r="O47" i="17"/>
  <c r="P47" i="17" s="1"/>
  <c r="J83" i="6" s="1"/>
  <c r="O42" i="17"/>
  <c r="P42" i="17" s="1"/>
  <c r="J87" i="6" s="1"/>
  <c r="O34" i="17"/>
  <c r="P34" i="17" s="1"/>
  <c r="J73" i="6" s="1"/>
  <c r="O26" i="17"/>
  <c r="O31" i="17"/>
  <c r="P31" i="17" s="1"/>
  <c r="J46" i="6" s="1"/>
  <c r="O52" i="17"/>
  <c r="P52" i="17" s="1"/>
  <c r="J150" i="6" s="1"/>
  <c r="O44" i="17"/>
  <c r="P44" i="17" s="1"/>
  <c r="J28" i="6" s="1"/>
  <c r="O39" i="17"/>
  <c r="P39" i="17" s="1"/>
  <c r="J33" i="6" s="1"/>
  <c r="O49" i="17"/>
  <c r="P49" i="17" s="1"/>
  <c r="J110" i="6" s="1"/>
  <c r="O36" i="17"/>
  <c r="P36" i="17" s="1"/>
  <c r="J84" i="6" s="1"/>
  <c r="O28" i="17"/>
  <c r="P28" i="17" s="1"/>
  <c r="J29" i="6" s="1"/>
  <c r="O54" i="17"/>
  <c r="O46" i="17"/>
  <c r="P46" i="17" s="1"/>
  <c r="J105" i="6" s="1"/>
  <c r="O41" i="17"/>
  <c r="P41" i="17" s="1"/>
  <c r="J89" i="6" s="1"/>
  <c r="O33" i="17"/>
  <c r="P33" i="17" s="1"/>
  <c r="J30" i="6" s="1"/>
  <c r="P35" i="17"/>
  <c r="J31" i="6" s="1"/>
  <c r="P25" i="17"/>
  <c r="J37" i="6" s="1"/>
  <c r="P30" i="17"/>
  <c r="J23" i="6" s="1"/>
  <c r="P54" i="17"/>
  <c r="J148" i="6" s="1"/>
  <c r="R35" i="17"/>
  <c r="R44" i="17"/>
  <c r="P23" i="17"/>
  <c r="J9" i="6" s="1"/>
  <c r="R27" i="17"/>
  <c r="P26" i="17"/>
  <c r="J12" i="6" s="1"/>
  <c r="R51" i="17"/>
  <c r="R38" i="17"/>
  <c r="R25" i="17"/>
  <c r="R54" i="17"/>
  <c r="R30" i="17"/>
  <c r="R52" i="17"/>
  <c r="P32" i="17"/>
  <c r="J11" i="6" s="1"/>
  <c r="J102" i="17"/>
  <c r="M102" i="17"/>
  <c r="N102" i="17"/>
  <c r="O102" i="17"/>
  <c r="R102" i="17"/>
  <c r="J103" i="17"/>
  <c r="M103" i="17"/>
  <c r="N103" i="17"/>
  <c r="O103" i="17"/>
  <c r="R103" i="17"/>
  <c r="J104" i="17"/>
  <c r="M104" i="17"/>
  <c r="N104" i="17"/>
  <c r="O104" i="17"/>
  <c r="R104" i="17"/>
  <c r="B105" i="17"/>
  <c r="C105" i="17"/>
  <c r="R101" i="17"/>
  <c r="O101" i="17"/>
  <c r="N101" i="17"/>
  <c r="M101" i="17"/>
  <c r="C108" i="17"/>
  <c r="J101" i="17" s="1"/>
  <c r="B108" i="17"/>
  <c r="C40" i="17"/>
  <c r="B40" i="17"/>
  <c r="C61" i="17"/>
  <c r="B61" i="17"/>
  <c r="C48" i="17"/>
  <c r="B48" i="17"/>
  <c r="C50" i="17"/>
  <c r="B50" i="17"/>
  <c r="C60" i="17"/>
  <c r="B60" i="17"/>
  <c r="C29" i="17"/>
  <c r="B29" i="17"/>
  <c r="C44" i="17"/>
  <c r="B44" i="17"/>
  <c r="C54" i="17"/>
  <c r="B54" i="17"/>
  <c r="C23" i="17"/>
  <c r="B23" i="17"/>
  <c r="C51" i="17"/>
  <c r="B51" i="17"/>
  <c r="C27" i="17"/>
  <c r="B27" i="17"/>
  <c r="C12" i="17"/>
  <c r="B12" i="17"/>
  <c r="C46" i="17"/>
  <c r="I46" i="17" s="1"/>
  <c r="J46" i="17" s="1"/>
  <c r="B46" i="17"/>
  <c r="C41" i="17"/>
  <c r="B41" i="17"/>
  <c r="C39" i="17"/>
  <c r="B39" i="17"/>
  <c r="C42" i="17"/>
  <c r="B42" i="17"/>
  <c r="C47" i="17"/>
  <c r="B47" i="17"/>
  <c r="C32" i="17"/>
  <c r="B32" i="17"/>
  <c r="C24" i="17"/>
  <c r="B24" i="17"/>
  <c r="C21" i="17"/>
  <c r="B21" i="17"/>
  <c r="C22" i="17"/>
  <c r="B22" i="17"/>
  <c r="C30" i="17"/>
  <c r="B30" i="17"/>
  <c r="C13" i="17"/>
  <c r="B13" i="17"/>
  <c r="C52" i="17"/>
  <c r="B52" i="17"/>
  <c r="C26" i="17"/>
  <c r="B26" i="17"/>
  <c r="C33" i="17"/>
  <c r="B33" i="17"/>
  <c r="C25" i="17"/>
  <c r="B25" i="17"/>
  <c r="C45" i="17"/>
  <c r="B45" i="17"/>
  <c r="C36" i="17"/>
  <c r="B36" i="17"/>
  <c r="C17" i="17"/>
  <c r="B17" i="17"/>
  <c r="C31" i="17"/>
  <c r="B31" i="17"/>
  <c r="C37" i="17"/>
  <c r="B37" i="17"/>
  <c r="C14" i="17"/>
  <c r="B14" i="17"/>
  <c r="C34" i="17"/>
  <c r="B34" i="17"/>
  <c r="C35" i="17"/>
  <c r="B35" i="17"/>
  <c r="C43" i="17"/>
  <c r="B43" i="17"/>
  <c r="C38" i="17"/>
  <c r="B38" i="17"/>
  <c r="C20" i="17"/>
  <c r="B20" i="17"/>
  <c r="R22" i="17"/>
  <c r="O22" i="17"/>
  <c r="N22" i="17"/>
  <c r="M22" i="17"/>
  <c r="C59" i="17"/>
  <c r="B59" i="17"/>
  <c r="R21" i="17"/>
  <c r="O21" i="17"/>
  <c r="N21" i="17"/>
  <c r="M21" i="17"/>
  <c r="C28" i="17"/>
  <c r="B28" i="17"/>
  <c r="R20" i="17"/>
  <c r="O20" i="17"/>
  <c r="N20" i="17"/>
  <c r="M20" i="17"/>
  <c r="C49" i="17"/>
  <c r="B49" i="17"/>
  <c r="R18" i="17"/>
  <c r="O18" i="17"/>
  <c r="N18" i="17"/>
  <c r="M18" i="17"/>
  <c r="C58" i="17"/>
  <c r="B58" i="17"/>
  <c r="R17" i="17"/>
  <c r="O17" i="17"/>
  <c r="N17" i="17"/>
  <c r="M17" i="17"/>
  <c r="C18" i="17"/>
  <c r="I18" i="17" s="1"/>
  <c r="J18" i="17" s="1"/>
  <c r="B18" i="17"/>
  <c r="R16" i="17"/>
  <c r="O16" i="17"/>
  <c r="N16" i="17"/>
  <c r="M16" i="17"/>
  <c r="C57" i="17"/>
  <c r="B57" i="17"/>
  <c r="R15" i="17"/>
  <c r="O15" i="17"/>
  <c r="N15" i="17"/>
  <c r="M15" i="17"/>
  <c r="C16" i="17"/>
  <c r="B16" i="17"/>
  <c r="R14" i="17"/>
  <c r="O14" i="17"/>
  <c r="N14" i="17"/>
  <c r="M14" i="17"/>
  <c r="C15" i="17"/>
  <c r="B15" i="17"/>
  <c r="R13" i="17"/>
  <c r="O13" i="17"/>
  <c r="N13" i="17"/>
  <c r="M13" i="17"/>
  <c r="C53" i="17"/>
  <c r="B53" i="17"/>
  <c r="R12" i="17"/>
  <c r="O12" i="17"/>
  <c r="N12" i="17"/>
  <c r="M12" i="17"/>
  <c r="C20" i="10"/>
  <c r="C21" i="10"/>
  <c r="C18" i="10"/>
  <c r="C19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12" i="10"/>
  <c r="C13" i="10"/>
  <c r="C14" i="10"/>
  <c r="C15" i="10"/>
  <c r="C16" i="10"/>
  <c r="C17" i="10"/>
  <c r="I210" i="6"/>
  <c r="I208" i="6"/>
  <c r="I212" i="6"/>
  <c r="I215" i="6"/>
  <c r="I213" i="6"/>
  <c r="I221" i="6"/>
  <c r="I222" i="6"/>
  <c r="I223" i="6"/>
  <c r="I209" i="6"/>
  <c r="I214" i="6"/>
  <c r="I224" i="6"/>
  <c r="I225" i="6"/>
  <c r="I226" i="6"/>
  <c r="I227" i="6"/>
  <c r="I228" i="6"/>
  <c r="I229" i="6"/>
  <c r="I230" i="6"/>
  <c r="I231" i="6"/>
  <c r="I232" i="6"/>
  <c r="I233" i="6"/>
  <c r="I235" i="6"/>
  <c r="I211" i="6"/>
  <c r="H212" i="6"/>
  <c r="H215" i="6"/>
  <c r="H213" i="6"/>
  <c r="H221" i="6"/>
  <c r="H222" i="6"/>
  <c r="H223" i="6"/>
  <c r="H209" i="6"/>
  <c r="H214" i="6"/>
  <c r="H224" i="6"/>
  <c r="H225" i="6"/>
  <c r="H226" i="6"/>
  <c r="H227" i="6"/>
  <c r="H228" i="6"/>
  <c r="H229" i="6"/>
  <c r="H230" i="6"/>
  <c r="H231" i="6"/>
  <c r="H232" i="6"/>
  <c r="H233" i="6"/>
  <c r="H235" i="6"/>
  <c r="H210" i="6"/>
  <c r="H211" i="6"/>
  <c r="G212" i="6"/>
  <c r="G215" i="6"/>
  <c r="G213" i="6"/>
  <c r="G222" i="6"/>
  <c r="G223" i="6"/>
  <c r="G214" i="6"/>
  <c r="G225" i="6"/>
  <c r="G227" i="6"/>
  <c r="G229" i="6"/>
  <c r="G231" i="6"/>
  <c r="G233" i="6"/>
  <c r="G235" i="6"/>
  <c r="G210" i="6"/>
  <c r="F212" i="6"/>
  <c r="F215" i="6"/>
  <c r="F221" i="6"/>
  <c r="F209" i="6"/>
  <c r="F224" i="6"/>
  <c r="F226" i="6"/>
  <c r="F228" i="6"/>
  <c r="F230" i="6"/>
  <c r="F232" i="6"/>
  <c r="F235" i="6"/>
  <c r="F210" i="6"/>
  <c r="I151" i="6"/>
  <c r="I17" i="6"/>
  <c r="I41" i="6"/>
  <c r="I22" i="6"/>
  <c r="I26" i="6"/>
  <c r="I38" i="6"/>
  <c r="I35" i="6"/>
  <c r="I51" i="6"/>
  <c r="I36" i="6"/>
  <c r="I53" i="6"/>
  <c r="I55" i="6"/>
  <c r="I57" i="6"/>
  <c r="I42" i="6"/>
  <c r="I46" i="6"/>
  <c r="I62" i="6"/>
  <c r="I33" i="6"/>
  <c r="I47" i="6"/>
  <c r="I44" i="6"/>
  <c r="I65" i="6"/>
  <c r="I68" i="6"/>
  <c r="I49" i="6"/>
  <c r="I70" i="6"/>
  <c r="I75" i="6"/>
  <c r="I76" i="6"/>
  <c r="I77" i="6"/>
  <c r="I79" i="6"/>
  <c r="I54" i="6"/>
  <c r="I85" i="6"/>
  <c r="I60" i="6"/>
  <c r="I91" i="6"/>
  <c r="I93" i="6"/>
  <c r="I96" i="6"/>
  <c r="I94" i="6"/>
  <c r="I63" i="6"/>
  <c r="I102" i="6"/>
  <c r="I56" i="6"/>
  <c r="I87" i="6"/>
  <c r="I81" i="6"/>
  <c r="I115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82" i="6"/>
  <c r="I155" i="6"/>
  <c r="I156" i="6"/>
  <c r="I157" i="6"/>
  <c r="I158" i="6"/>
  <c r="I159" i="6"/>
  <c r="I160" i="6"/>
  <c r="I161" i="6"/>
  <c r="I105" i="6"/>
  <c r="I152" i="6"/>
  <c r="I110" i="6"/>
  <c r="I153" i="6"/>
  <c r="I148" i="6"/>
  <c r="I154" i="6"/>
  <c r="I92" i="6"/>
  <c r="I84" i="6"/>
  <c r="I149" i="6"/>
  <c r="I150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99" i="6"/>
  <c r="I174" i="6"/>
  <c r="I175" i="6"/>
  <c r="I176" i="6"/>
  <c r="I177" i="6"/>
  <c r="I178" i="6"/>
  <c r="I179" i="6"/>
  <c r="I180" i="6"/>
  <c r="I181" i="6"/>
  <c r="I73" i="6"/>
  <c r="I182" i="6"/>
  <c r="I183" i="6"/>
  <c r="I184" i="6"/>
  <c r="I185" i="6"/>
  <c r="I186" i="6"/>
  <c r="H52" i="6"/>
  <c r="H58" i="6"/>
  <c r="H27" i="6"/>
  <c r="H61" i="6"/>
  <c r="H19" i="6"/>
  <c r="H12" i="6"/>
  <c r="H34" i="6"/>
  <c r="H32" i="6"/>
  <c r="H40" i="6"/>
  <c r="H74" i="6"/>
  <c r="H43" i="6"/>
  <c r="H48" i="6"/>
  <c r="H39" i="6"/>
  <c r="H30" i="6"/>
  <c r="H29" i="6"/>
  <c r="H98" i="6"/>
  <c r="H64" i="6"/>
  <c r="H66" i="6"/>
  <c r="H113" i="6"/>
  <c r="H89" i="6"/>
  <c r="H112" i="6"/>
  <c r="H83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51" i="6"/>
  <c r="H17" i="6"/>
  <c r="H41" i="6"/>
  <c r="H51" i="6"/>
  <c r="H36" i="6"/>
  <c r="H53" i="6"/>
  <c r="H55" i="6"/>
  <c r="H57" i="6"/>
  <c r="H46" i="6"/>
  <c r="H62" i="6"/>
  <c r="H47" i="6"/>
  <c r="H65" i="6"/>
  <c r="H70" i="6"/>
  <c r="H75" i="6"/>
  <c r="H76" i="6"/>
  <c r="H77" i="6"/>
  <c r="H79" i="6"/>
  <c r="H85" i="6"/>
  <c r="H91" i="6"/>
  <c r="H94" i="6"/>
  <c r="H63" i="6"/>
  <c r="H102" i="6"/>
  <c r="H56" i="6"/>
  <c r="H87" i="6"/>
  <c r="H81" i="6"/>
  <c r="H115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82" i="6"/>
  <c r="H155" i="6"/>
  <c r="H156" i="6"/>
  <c r="H157" i="6"/>
  <c r="H158" i="6"/>
  <c r="H159" i="6"/>
  <c r="H132" i="6"/>
  <c r="H160" i="6"/>
  <c r="H161" i="6"/>
  <c r="H105" i="6"/>
  <c r="H152" i="6"/>
  <c r="H110" i="6"/>
  <c r="H153" i="6"/>
  <c r="H148" i="6"/>
  <c r="H154" i="6"/>
  <c r="H92" i="6"/>
  <c r="H84" i="6"/>
  <c r="H149" i="6"/>
  <c r="H150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99" i="6"/>
  <c r="H174" i="6"/>
  <c r="H175" i="6"/>
  <c r="H176" i="6"/>
  <c r="H177" i="6"/>
  <c r="H178" i="6"/>
  <c r="H179" i="6"/>
  <c r="H133" i="6"/>
  <c r="H180" i="6"/>
  <c r="H181" i="6"/>
  <c r="H73" i="6"/>
  <c r="H182" i="6"/>
  <c r="H183" i="6"/>
  <c r="H184" i="6"/>
  <c r="H185" i="6"/>
  <c r="H186" i="6"/>
  <c r="H45" i="6"/>
  <c r="G15" i="6"/>
  <c r="G52" i="6"/>
  <c r="G58" i="6"/>
  <c r="G20" i="6"/>
  <c r="G8" i="6"/>
  <c r="G27" i="6"/>
  <c r="G61" i="6"/>
  <c r="G34" i="6"/>
  <c r="G40" i="6"/>
  <c r="G74" i="6"/>
  <c r="G30" i="6"/>
  <c r="G23" i="6"/>
  <c r="G37" i="6"/>
  <c r="G71" i="6"/>
  <c r="G29" i="6"/>
  <c r="G98" i="6"/>
  <c r="G64" i="6"/>
  <c r="G50" i="6"/>
  <c r="G113" i="6"/>
  <c r="G112" i="6"/>
  <c r="G83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51" i="6"/>
  <c r="G36" i="6"/>
  <c r="G42" i="6"/>
  <c r="G62" i="6"/>
  <c r="G33" i="6"/>
  <c r="G47" i="6"/>
  <c r="G68" i="6"/>
  <c r="G49" i="6"/>
  <c r="G75" i="6"/>
  <c r="G79" i="6"/>
  <c r="G54" i="6"/>
  <c r="G60" i="6"/>
  <c r="G91" i="6"/>
  <c r="G93" i="6"/>
  <c r="G94" i="6"/>
  <c r="G102" i="6"/>
  <c r="G81" i="6"/>
  <c r="G139" i="6"/>
  <c r="G140" i="6"/>
  <c r="G141" i="6"/>
  <c r="G142" i="6"/>
  <c r="G143" i="6"/>
  <c r="G144" i="6"/>
  <c r="G145" i="6"/>
  <c r="G146" i="6"/>
  <c r="G82" i="6"/>
  <c r="G155" i="6"/>
  <c r="G156" i="6"/>
  <c r="G157" i="6"/>
  <c r="G158" i="6"/>
  <c r="G159" i="6"/>
  <c r="G132" i="6"/>
  <c r="G160" i="6"/>
  <c r="G161" i="6"/>
  <c r="G105" i="6"/>
  <c r="G152" i="6"/>
  <c r="G110" i="6"/>
  <c r="G153" i="6"/>
  <c r="G148" i="6"/>
  <c r="G154" i="6"/>
  <c r="G92" i="6"/>
  <c r="G84" i="6"/>
  <c r="G149" i="6"/>
  <c r="G150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99" i="6"/>
  <c r="G174" i="6"/>
  <c r="G175" i="6"/>
  <c r="G176" i="6"/>
  <c r="G177" i="6"/>
  <c r="G178" i="6"/>
  <c r="G179" i="6"/>
  <c r="G133" i="6"/>
  <c r="G180" i="6"/>
  <c r="G181" i="6"/>
  <c r="G73" i="6"/>
  <c r="G182" i="6"/>
  <c r="G183" i="6"/>
  <c r="G184" i="6"/>
  <c r="G185" i="6"/>
  <c r="G186" i="6"/>
  <c r="G25" i="6"/>
  <c r="G45" i="6"/>
  <c r="F15" i="6"/>
  <c r="F52" i="6"/>
  <c r="F58" i="6"/>
  <c r="F16" i="6"/>
  <c r="F20" i="6"/>
  <c r="F61" i="6"/>
  <c r="F21" i="6"/>
  <c r="F24" i="6"/>
  <c r="F74" i="6"/>
  <c r="F39" i="6"/>
  <c r="F30" i="6"/>
  <c r="F71" i="6"/>
  <c r="F98" i="6"/>
  <c r="F64" i="6"/>
  <c r="F31" i="6"/>
  <c r="F113" i="6"/>
  <c r="F89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51" i="6"/>
  <c r="F22" i="6"/>
  <c r="F26" i="6"/>
  <c r="F38" i="6"/>
  <c r="F35" i="6"/>
  <c r="F51" i="6"/>
  <c r="F42" i="6"/>
  <c r="F44" i="6"/>
  <c r="F65" i="6"/>
  <c r="F49" i="6"/>
  <c r="F70" i="6"/>
  <c r="F76" i="6"/>
  <c r="F77" i="6"/>
  <c r="F85" i="6"/>
  <c r="F60" i="6"/>
  <c r="F93" i="6"/>
  <c r="F96" i="6"/>
  <c r="F63" i="6"/>
  <c r="F56" i="6"/>
  <c r="F115" i="6"/>
  <c r="F134" i="6"/>
  <c r="F135" i="6"/>
  <c r="F136" i="6"/>
  <c r="F137" i="6"/>
  <c r="F138" i="6"/>
  <c r="F82" i="6"/>
  <c r="F155" i="6"/>
  <c r="F156" i="6"/>
  <c r="F157" i="6"/>
  <c r="F158" i="6"/>
  <c r="F159" i="6"/>
  <c r="F132" i="6"/>
  <c r="F160" i="6"/>
  <c r="F161" i="6"/>
  <c r="F105" i="6"/>
  <c r="F152" i="6"/>
  <c r="F110" i="6"/>
  <c r="F153" i="6"/>
  <c r="F148" i="6"/>
  <c r="F154" i="6"/>
  <c r="F92" i="6"/>
  <c r="F84" i="6"/>
  <c r="F149" i="6"/>
  <c r="F150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99" i="6"/>
  <c r="F174" i="6"/>
  <c r="F175" i="6"/>
  <c r="F176" i="6"/>
  <c r="F177" i="6"/>
  <c r="F178" i="6"/>
  <c r="F179" i="6"/>
  <c r="F133" i="6"/>
  <c r="F180" i="6"/>
  <c r="F181" i="6"/>
  <c r="F73" i="6"/>
  <c r="F182" i="6"/>
  <c r="F183" i="6"/>
  <c r="F184" i="6"/>
  <c r="F185" i="6"/>
  <c r="F186" i="6"/>
  <c r="F25" i="6"/>
  <c r="F45" i="6"/>
  <c r="C210" i="6"/>
  <c r="D210" i="6"/>
  <c r="E210" i="6"/>
  <c r="R43" i="10"/>
  <c r="R42" i="10"/>
  <c r="R12" i="10"/>
  <c r="U187" i="6" l="1"/>
  <c r="U190" i="6"/>
  <c r="U188" i="6"/>
  <c r="U194" i="6"/>
  <c r="U197" i="6"/>
  <c r="U199" i="6"/>
  <c r="U189" i="6"/>
  <c r="U198" i="6"/>
  <c r="K67" i="6"/>
  <c r="K23" i="6"/>
  <c r="K69" i="6"/>
  <c r="P69" i="6" s="1"/>
  <c r="K29" i="6"/>
  <c r="K42" i="6"/>
  <c r="R220" i="6"/>
  <c r="S220" i="6" s="1"/>
  <c r="U220" i="6" s="1"/>
  <c r="K206" i="6"/>
  <c r="P106" i="6"/>
  <c r="P105" i="16"/>
  <c r="K205" i="6" s="1"/>
  <c r="P55" i="16"/>
  <c r="K2" i="6" s="1"/>
  <c r="I44" i="17"/>
  <c r="J44" i="17" s="1"/>
  <c r="I45" i="17"/>
  <c r="J45" i="17" s="1"/>
  <c r="I38" i="17"/>
  <c r="J38" i="17" s="1"/>
  <c r="I17" i="17"/>
  <c r="J17" i="17" s="1"/>
  <c r="I33" i="17"/>
  <c r="J33" i="17" s="1"/>
  <c r="I30" i="17"/>
  <c r="J30" i="17" s="1"/>
  <c r="I50" i="17"/>
  <c r="J50" i="17" s="1"/>
  <c r="I12" i="17"/>
  <c r="J12" i="17" s="1"/>
  <c r="I51" i="17"/>
  <c r="J51" i="17" s="1"/>
  <c r="I26" i="17"/>
  <c r="J26" i="17" s="1"/>
  <c r="I40" i="17"/>
  <c r="J40" i="17" s="1"/>
  <c r="P12" i="17"/>
  <c r="J17" i="6" s="1"/>
  <c r="P16" i="17"/>
  <c r="J15" i="6" s="1"/>
  <c r="I42" i="17"/>
  <c r="J42" i="17" s="1"/>
  <c r="P21" i="17"/>
  <c r="J44" i="6" s="1"/>
  <c r="I23" i="17"/>
  <c r="J23" i="17" s="1"/>
  <c r="I20" i="17"/>
  <c r="J20" i="17" s="1"/>
  <c r="I36" i="17"/>
  <c r="J36" i="17" s="1"/>
  <c r="I54" i="17"/>
  <c r="J54" i="17" s="1"/>
  <c r="I41" i="17"/>
  <c r="J41" i="17" s="1"/>
  <c r="I37" i="17"/>
  <c r="J37" i="17" s="1"/>
  <c r="P22" i="17"/>
  <c r="J22" i="6" s="1"/>
  <c r="I27" i="17"/>
  <c r="J27" i="17" s="1"/>
  <c r="P104" i="17"/>
  <c r="J219" i="6" s="1"/>
  <c r="I52" i="17"/>
  <c r="J52" i="17" s="1"/>
  <c r="I49" i="17"/>
  <c r="J49" i="17" s="1"/>
  <c r="I43" i="17"/>
  <c r="J43" i="17" s="1"/>
  <c r="I16" i="17"/>
  <c r="J16" i="17" s="1"/>
  <c r="I22" i="17"/>
  <c r="J22" i="17" s="1"/>
  <c r="I24" i="17"/>
  <c r="J24" i="17" s="1"/>
  <c r="I13" i="17"/>
  <c r="J13" i="17" s="1"/>
  <c r="I28" i="17"/>
  <c r="J28" i="17" s="1"/>
  <c r="I31" i="17"/>
  <c r="J31" i="17" s="1"/>
  <c r="I25" i="17"/>
  <c r="J25" i="17" s="1"/>
  <c r="I15" i="17"/>
  <c r="J15" i="17" s="1"/>
  <c r="I32" i="17"/>
  <c r="J32" i="17" s="1"/>
  <c r="I34" i="17"/>
  <c r="J34" i="17" s="1"/>
  <c r="I48" i="17"/>
  <c r="J48" i="17" s="1"/>
  <c r="I29" i="17"/>
  <c r="J29" i="17" s="1"/>
  <c r="I21" i="17"/>
  <c r="J21" i="17" s="1"/>
  <c r="I14" i="17"/>
  <c r="J14" i="17" s="1"/>
  <c r="I47" i="17"/>
  <c r="J47" i="17" s="1"/>
  <c r="I35" i="17"/>
  <c r="J35" i="17" s="1"/>
  <c r="I53" i="17"/>
  <c r="J53" i="17" s="1"/>
  <c r="I39" i="17"/>
  <c r="J39" i="17" s="1"/>
  <c r="P18" i="17"/>
  <c r="J36" i="6" s="1"/>
  <c r="P102" i="17"/>
  <c r="J208" i="6" s="1"/>
  <c r="P14" i="17"/>
  <c r="J10" i="6" s="1"/>
  <c r="P13" i="17"/>
  <c r="J7" i="6" s="1"/>
  <c r="P17" i="17"/>
  <c r="J8" i="6" s="1"/>
  <c r="P101" i="17"/>
  <c r="P103" i="17"/>
  <c r="J214" i="6" s="1"/>
  <c r="P15" i="17"/>
  <c r="J16" i="6" s="1"/>
  <c r="P20" i="17"/>
  <c r="J20" i="6" s="1"/>
  <c r="B65" i="10"/>
  <c r="I65" i="10"/>
  <c r="J65" i="10" s="1"/>
  <c r="M73" i="10"/>
  <c r="N73" i="10"/>
  <c r="O73" i="10"/>
  <c r="R73" i="10"/>
  <c r="B48" i="10"/>
  <c r="I48" i="10"/>
  <c r="J48" i="10" s="1"/>
  <c r="M64" i="10"/>
  <c r="N64" i="10"/>
  <c r="O64" i="10"/>
  <c r="R64" i="10"/>
  <c r="B34" i="10"/>
  <c r="I34" i="10"/>
  <c r="J34" i="10" s="1"/>
  <c r="M65" i="10"/>
  <c r="N65" i="10"/>
  <c r="O65" i="10"/>
  <c r="R65" i="10"/>
  <c r="B44" i="10"/>
  <c r="I44" i="10"/>
  <c r="J44" i="10" s="1"/>
  <c r="M66" i="10"/>
  <c r="N66" i="10"/>
  <c r="O66" i="10"/>
  <c r="R66" i="10"/>
  <c r="B59" i="10"/>
  <c r="I59" i="10"/>
  <c r="J59" i="10" s="1"/>
  <c r="M67" i="10"/>
  <c r="N67" i="10"/>
  <c r="O67" i="10"/>
  <c r="R67" i="10"/>
  <c r="B36" i="10"/>
  <c r="I36" i="10"/>
  <c r="J36" i="10" s="1"/>
  <c r="M68" i="10"/>
  <c r="P68" i="10" s="1"/>
  <c r="I132" i="6" s="1"/>
  <c r="N68" i="10"/>
  <c r="O68" i="10"/>
  <c r="R68" i="10"/>
  <c r="B73" i="10"/>
  <c r="I73" i="10"/>
  <c r="J73" i="10" s="1"/>
  <c r="M69" i="10"/>
  <c r="N69" i="10"/>
  <c r="O69" i="10"/>
  <c r="R69" i="10"/>
  <c r="B49" i="10"/>
  <c r="I49" i="10"/>
  <c r="J49" i="10" s="1"/>
  <c r="M70" i="10"/>
  <c r="N70" i="10"/>
  <c r="O70" i="10"/>
  <c r="R70" i="10"/>
  <c r="B69" i="10"/>
  <c r="I69" i="10"/>
  <c r="J69" i="10" s="1"/>
  <c r="M71" i="10"/>
  <c r="N71" i="10"/>
  <c r="O71" i="10"/>
  <c r="R71" i="10"/>
  <c r="B75" i="10"/>
  <c r="C75" i="10"/>
  <c r="B58" i="10"/>
  <c r="I58" i="10"/>
  <c r="J58" i="10" s="1"/>
  <c r="M72" i="10"/>
  <c r="N72" i="10"/>
  <c r="O72" i="10"/>
  <c r="R72" i="10"/>
  <c r="C212" i="6"/>
  <c r="D212" i="6"/>
  <c r="E212" i="6"/>
  <c r="M212" i="6"/>
  <c r="N212" i="6"/>
  <c r="C215" i="6"/>
  <c r="D215" i="6"/>
  <c r="E215" i="6"/>
  <c r="M215" i="6"/>
  <c r="N215" i="6"/>
  <c r="C57" i="14"/>
  <c r="C56" i="14"/>
  <c r="C55" i="14"/>
  <c r="C54" i="14"/>
  <c r="C53" i="14"/>
  <c r="C52" i="14"/>
  <c r="C51" i="14"/>
  <c r="C50" i="14"/>
  <c r="C49" i="14"/>
  <c r="C21" i="14"/>
  <c r="I21" i="14" s="1"/>
  <c r="C22" i="14"/>
  <c r="I22" i="14" s="1"/>
  <c r="C23" i="14"/>
  <c r="I23" i="14" s="1"/>
  <c r="C24" i="14"/>
  <c r="I24" i="14" s="1"/>
  <c r="C25" i="14"/>
  <c r="I25" i="14" s="1"/>
  <c r="C26" i="14"/>
  <c r="I26" i="14" s="1"/>
  <c r="C27" i="14"/>
  <c r="I27" i="14" s="1"/>
  <c r="C28" i="14"/>
  <c r="I28" i="14" s="1"/>
  <c r="C29" i="14"/>
  <c r="I29" i="14" s="1"/>
  <c r="C30" i="14"/>
  <c r="I30" i="14" s="1"/>
  <c r="C31" i="14"/>
  <c r="I31" i="14" s="1"/>
  <c r="C32" i="14"/>
  <c r="I32" i="14" s="1"/>
  <c r="C33" i="14"/>
  <c r="I33" i="14" s="1"/>
  <c r="C34" i="14"/>
  <c r="I34" i="14" s="1"/>
  <c r="C35" i="14"/>
  <c r="I35" i="14" s="1"/>
  <c r="C36" i="14"/>
  <c r="I36" i="14" s="1"/>
  <c r="C37" i="14"/>
  <c r="I37" i="14" s="1"/>
  <c r="C38" i="14"/>
  <c r="I38" i="14" s="1"/>
  <c r="C39" i="14"/>
  <c r="I39" i="14" s="1"/>
  <c r="C40" i="14"/>
  <c r="I40" i="14" s="1"/>
  <c r="C41" i="14"/>
  <c r="I41" i="14" s="1"/>
  <c r="C42" i="14"/>
  <c r="I42" i="14" s="1"/>
  <c r="C43" i="14"/>
  <c r="I43" i="14" s="1"/>
  <c r="C44" i="14"/>
  <c r="I44" i="14" s="1"/>
  <c r="C45" i="14"/>
  <c r="I45" i="14" s="1"/>
  <c r="C12" i="14"/>
  <c r="I12" i="14" s="1"/>
  <c r="C13" i="14"/>
  <c r="I13" i="14" s="1"/>
  <c r="C14" i="14"/>
  <c r="I14" i="14" s="1"/>
  <c r="C15" i="14"/>
  <c r="I15" i="14" s="1"/>
  <c r="C16" i="14"/>
  <c r="I16" i="14" s="1"/>
  <c r="C17" i="14"/>
  <c r="I17" i="14" s="1"/>
  <c r="C18" i="14"/>
  <c r="I18" i="14" s="1"/>
  <c r="C19" i="14"/>
  <c r="I19" i="14" s="1"/>
  <c r="C20" i="14"/>
  <c r="I20" i="14" s="1"/>
  <c r="B57" i="14"/>
  <c r="B56" i="14"/>
  <c r="B55" i="14"/>
  <c r="B54" i="14"/>
  <c r="B53" i="14"/>
  <c r="B52" i="14"/>
  <c r="B51" i="14"/>
  <c r="B50" i="14"/>
  <c r="B49" i="14"/>
  <c r="O101" i="9"/>
  <c r="O102" i="9"/>
  <c r="O103" i="9"/>
  <c r="O104" i="9"/>
  <c r="O105" i="9"/>
  <c r="O106" i="9"/>
  <c r="O107" i="9"/>
  <c r="O108" i="9"/>
  <c r="O109" i="9"/>
  <c r="O100" i="9"/>
  <c r="O108" i="5"/>
  <c r="O109" i="5"/>
  <c r="O110" i="5"/>
  <c r="P257" i="6"/>
  <c r="C10" i="6"/>
  <c r="C44" i="6"/>
  <c r="C18" i="6"/>
  <c r="C46" i="6"/>
  <c r="C63" i="6"/>
  <c r="C28" i="6"/>
  <c r="M221" i="6"/>
  <c r="N221" i="6"/>
  <c r="M224" i="6"/>
  <c r="N224" i="6"/>
  <c r="M214" i="6"/>
  <c r="N214" i="6"/>
  <c r="M208" i="6"/>
  <c r="N208" i="6"/>
  <c r="M209" i="6"/>
  <c r="N209" i="6"/>
  <c r="M235" i="6"/>
  <c r="N235" i="6"/>
  <c r="M213" i="6"/>
  <c r="N213" i="6"/>
  <c r="M228" i="6"/>
  <c r="N228" i="6"/>
  <c r="M232" i="6"/>
  <c r="N232" i="6"/>
  <c r="M230" i="6"/>
  <c r="N230" i="6"/>
  <c r="M229" i="6"/>
  <c r="N229" i="6"/>
  <c r="M223" i="6"/>
  <c r="N223" i="6"/>
  <c r="M231" i="6"/>
  <c r="N231" i="6"/>
  <c r="M211" i="6"/>
  <c r="N211" i="6"/>
  <c r="M226" i="6"/>
  <c r="N226" i="6"/>
  <c r="D227" i="6"/>
  <c r="D222" i="6"/>
  <c r="D221" i="6"/>
  <c r="D224" i="6"/>
  <c r="D214" i="6"/>
  <c r="D208" i="6"/>
  <c r="D209" i="6"/>
  <c r="D235" i="6"/>
  <c r="D234" i="6"/>
  <c r="D213" i="6"/>
  <c r="D228" i="6"/>
  <c r="D232" i="6"/>
  <c r="D230" i="6"/>
  <c r="D229" i="6"/>
  <c r="D223" i="6"/>
  <c r="D231" i="6"/>
  <c r="D211" i="6"/>
  <c r="D226" i="6"/>
  <c r="D233" i="6"/>
  <c r="E227" i="6"/>
  <c r="E222" i="6"/>
  <c r="E221" i="6"/>
  <c r="E224" i="6"/>
  <c r="E214" i="6"/>
  <c r="E208" i="6"/>
  <c r="E209" i="6"/>
  <c r="E235" i="6"/>
  <c r="E234" i="6"/>
  <c r="E213" i="6"/>
  <c r="E228" i="6"/>
  <c r="E232" i="6"/>
  <c r="E230" i="6"/>
  <c r="E229" i="6"/>
  <c r="E223" i="6"/>
  <c r="E231" i="6"/>
  <c r="E211" i="6"/>
  <c r="E226" i="6"/>
  <c r="E233" i="6"/>
  <c r="C227" i="6"/>
  <c r="C222" i="6"/>
  <c r="C221" i="6"/>
  <c r="C224" i="6"/>
  <c r="C214" i="6"/>
  <c r="C208" i="6"/>
  <c r="C209" i="6"/>
  <c r="C235" i="6"/>
  <c r="C234" i="6"/>
  <c r="C213" i="6"/>
  <c r="C228" i="6"/>
  <c r="C232" i="6"/>
  <c r="C230" i="6"/>
  <c r="C229" i="6"/>
  <c r="C223" i="6"/>
  <c r="C231" i="6"/>
  <c r="C211" i="6"/>
  <c r="C226" i="6"/>
  <c r="C233" i="6"/>
  <c r="C26" i="6"/>
  <c r="C137" i="6"/>
  <c r="C38" i="6"/>
  <c r="C51" i="6"/>
  <c r="E68" i="6"/>
  <c r="E87" i="6"/>
  <c r="E144" i="6"/>
  <c r="E145" i="6"/>
  <c r="E83" i="6"/>
  <c r="E146" i="6"/>
  <c r="E33" i="6"/>
  <c r="E155" i="6"/>
  <c r="E31" i="6"/>
  <c r="E15" i="6"/>
  <c r="E20" i="6"/>
  <c r="E180" i="6"/>
  <c r="E22" i="6"/>
  <c r="E21" i="6"/>
  <c r="E49" i="6"/>
  <c r="E25" i="6"/>
  <c r="E176" i="6"/>
  <c r="E179" i="6"/>
  <c r="E39" i="6"/>
  <c r="E76" i="6"/>
  <c r="E132" i="6"/>
  <c r="E35" i="6"/>
  <c r="E52" i="6"/>
  <c r="E77" i="6"/>
  <c r="E58" i="6"/>
  <c r="E133" i="6"/>
  <c r="E182" i="6"/>
  <c r="E42" i="6"/>
  <c r="E56" i="6"/>
  <c r="E85" i="6"/>
  <c r="E186" i="6"/>
  <c r="E96" i="6"/>
  <c r="E74" i="6"/>
  <c r="E30" i="6"/>
  <c r="E70" i="6"/>
  <c r="E63" i="6"/>
  <c r="E184" i="6"/>
  <c r="E110" i="6"/>
  <c r="E126" i="6"/>
  <c r="E24" i="6"/>
  <c r="E159" i="6"/>
  <c r="E168" i="6"/>
  <c r="E152" i="6"/>
  <c r="E61" i="6"/>
  <c r="E84" i="6"/>
  <c r="E64" i="6"/>
  <c r="E163" i="6"/>
  <c r="E65" i="6"/>
  <c r="E157" i="6"/>
  <c r="E169" i="6"/>
  <c r="E135" i="6"/>
  <c r="E175" i="6"/>
  <c r="E149" i="6"/>
  <c r="E174" i="6"/>
  <c r="E117" i="6"/>
  <c r="E118" i="6"/>
  <c r="E93" i="6"/>
  <c r="E172" i="6"/>
  <c r="E156" i="6"/>
  <c r="E150" i="6"/>
  <c r="E183" i="6"/>
  <c r="E166" i="6"/>
  <c r="E99" i="6"/>
  <c r="E173" i="6"/>
  <c r="E113" i="6"/>
  <c r="E171" i="6"/>
  <c r="E161" i="6"/>
  <c r="E136" i="6"/>
  <c r="E105" i="6"/>
  <c r="E115" i="6"/>
  <c r="E98" i="6"/>
  <c r="E116" i="6"/>
  <c r="E89" i="6"/>
  <c r="E60" i="6"/>
  <c r="E148" i="6"/>
  <c r="E73" i="6"/>
  <c r="E130" i="6"/>
  <c r="E158" i="6"/>
  <c r="E160" i="6"/>
  <c r="E131" i="6"/>
  <c r="E153" i="6"/>
  <c r="E154" i="6"/>
  <c r="E92" i="6"/>
  <c r="E162" i="6"/>
  <c r="E165" i="6"/>
  <c r="E44" i="6"/>
  <c r="E71" i="6"/>
  <c r="E181" i="6"/>
  <c r="E138" i="6"/>
  <c r="E177" i="6"/>
  <c r="E123" i="6"/>
  <c r="E124" i="6"/>
  <c r="E125" i="6"/>
  <c r="E45" i="6"/>
  <c r="E151" i="6"/>
  <c r="E127" i="6"/>
  <c r="E128" i="6"/>
  <c r="E129" i="6"/>
  <c r="E119" i="6"/>
  <c r="E82" i="6"/>
  <c r="E120" i="6"/>
  <c r="E121" i="6"/>
  <c r="E122" i="6"/>
  <c r="E185" i="6"/>
  <c r="E178" i="6"/>
  <c r="E167" i="6"/>
  <c r="E164" i="6"/>
  <c r="E170" i="6"/>
  <c r="E134" i="6"/>
  <c r="E16" i="6"/>
  <c r="E26" i="6"/>
  <c r="E137" i="6"/>
  <c r="E38" i="6"/>
  <c r="E51" i="6"/>
  <c r="E6" i="6"/>
  <c r="E36" i="6"/>
  <c r="E10" i="6"/>
  <c r="E8" i="6"/>
  <c r="E14" i="6"/>
  <c r="E7" i="6"/>
  <c r="E12" i="6"/>
  <c r="E27" i="6"/>
  <c r="E53" i="6"/>
  <c r="E62" i="6"/>
  <c r="E9" i="6"/>
  <c r="E19" i="6"/>
  <c r="E47" i="6"/>
  <c r="E34" i="6"/>
  <c r="E41" i="6"/>
  <c r="E40" i="6"/>
  <c r="E32" i="6"/>
  <c r="E13" i="6"/>
  <c r="E57" i="6"/>
  <c r="E28" i="6"/>
  <c r="E75" i="6"/>
  <c r="E55" i="6"/>
  <c r="E11" i="6"/>
  <c r="E79" i="6"/>
  <c r="E48" i="6"/>
  <c r="E23" i="6"/>
  <c r="E43" i="6"/>
  <c r="E18" i="6"/>
  <c r="E91" i="6"/>
  <c r="E29" i="6"/>
  <c r="E94" i="6"/>
  <c r="E37" i="6"/>
  <c r="E102" i="6"/>
  <c r="E54" i="6"/>
  <c r="E66" i="6"/>
  <c r="E50" i="6"/>
  <c r="E81" i="6"/>
  <c r="E112" i="6"/>
  <c r="E139" i="6"/>
  <c r="E140" i="6"/>
  <c r="E141" i="6"/>
  <c r="E142" i="6"/>
  <c r="E143" i="6"/>
  <c r="E17" i="6"/>
  <c r="C134" i="6"/>
  <c r="D134" i="6"/>
  <c r="M134" i="6"/>
  <c r="N134" i="6"/>
  <c r="C16" i="6"/>
  <c r="D16" i="6"/>
  <c r="M16" i="6"/>
  <c r="N16" i="6"/>
  <c r="D26" i="6"/>
  <c r="M26" i="6"/>
  <c r="N26" i="6"/>
  <c r="D137" i="6"/>
  <c r="M137" i="6"/>
  <c r="N137" i="6"/>
  <c r="D38" i="6"/>
  <c r="M38" i="6"/>
  <c r="N38" i="6"/>
  <c r="D51" i="6"/>
  <c r="M51" i="6"/>
  <c r="N51" i="6"/>
  <c r="C35" i="9"/>
  <c r="I35" i="9" s="1"/>
  <c r="C52" i="9"/>
  <c r="I52" i="9" s="1"/>
  <c r="C17" i="9"/>
  <c r="I17" i="9" s="1"/>
  <c r="C33" i="9"/>
  <c r="I33" i="9" s="1"/>
  <c r="C27" i="9"/>
  <c r="I27" i="9" s="1"/>
  <c r="C19" i="9"/>
  <c r="I19" i="9" s="1"/>
  <c r="C53" i="9"/>
  <c r="I53" i="9" s="1"/>
  <c r="C58" i="9"/>
  <c r="I58" i="9" s="1"/>
  <c r="C40" i="9"/>
  <c r="I40" i="9" s="1"/>
  <c r="C24" i="9"/>
  <c r="I24" i="9" s="1"/>
  <c r="C37" i="9"/>
  <c r="I37" i="9" s="1"/>
  <c r="C48" i="9"/>
  <c r="I48" i="9" s="1"/>
  <c r="C44" i="9"/>
  <c r="I44" i="9" s="1"/>
  <c r="C47" i="9"/>
  <c r="I47" i="9" s="1"/>
  <c r="C18" i="9"/>
  <c r="I18" i="9" s="1"/>
  <c r="C12" i="9"/>
  <c r="I12" i="9" s="1"/>
  <c r="C56" i="9"/>
  <c r="I56" i="9" s="1"/>
  <c r="C59" i="9"/>
  <c r="I59" i="9" s="1"/>
  <c r="C21" i="9"/>
  <c r="I21" i="9" s="1"/>
  <c r="C38" i="9"/>
  <c r="I38" i="9" s="1"/>
  <c r="C25" i="9"/>
  <c r="I25" i="9" s="1"/>
  <c r="C22" i="9"/>
  <c r="I22" i="9" s="1"/>
  <c r="C39" i="9"/>
  <c r="I39" i="9" s="1"/>
  <c r="C55" i="9"/>
  <c r="I55" i="9" s="1"/>
  <c r="C23" i="9"/>
  <c r="I23" i="9" s="1"/>
  <c r="C31" i="9"/>
  <c r="I31" i="9" s="1"/>
  <c r="C28" i="9"/>
  <c r="I28" i="9" s="1"/>
  <c r="C26" i="9"/>
  <c r="I26" i="9" s="1"/>
  <c r="C41" i="9"/>
  <c r="I41" i="9" s="1"/>
  <c r="C16" i="9"/>
  <c r="I16" i="9" s="1"/>
  <c r="C14" i="9"/>
  <c r="I14" i="9" s="1"/>
  <c r="C15" i="9"/>
  <c r="I15" i="9" s="1"/>
  <c r="C50" i="9"/>
  <c r="I50" i="9" s="1"/>
  <c r="C45" i="9"/>
  <c r="I45" i="9" s="1"/>
  <c r="C34" i="9"/>
  <c r="I34" i="9" s="1"/>
  <c r="C54" i="9"/>
  <c r="I54" i="9" s="1"/>
  <c r="C13" i="9"/>
  <c r="C42" i="9"/>
  <c r="I42" i="9" s="1"/>
  <c r="C46" i="9"/>
  <c r="I46" i="9" s="1"/>
  <c r="C43" i="9"/>
  <c r="I43" i="9" s="1"/>
  <c r="C51" i="9"/>
  <c r="I51" i="9" s="1"/>
  <c r="C30" i="9"/>
  <c r="I30" i="9" s="1"/>
  <c r="C36" i="9"/>
  <c r="I36" i="9" s="1"/>
  <c r="C32" i="9"/>
  <c r="I32" i="9" s="1"/>
  <c r="C57" i="9"/>
  <c r="I57" i="9" s="1"/>
  <c r="C20" i="9"/>
  <c r="I20" i="9" s="1"/>
  <c r="C29" i="9"/>
  <c r="I29" i="9" s="1"/>
  <c r="C104" i="9"/>
  <c r="C103" i="9"/>
  <c r="C105" i="9"/>
  <c r="C100" i="9"/>
  <c r="C101" i="9"/>
  <c r="C109" i="9"/>
  <c r="C108" i="9"/>
  <c r="C107" i="9"/>
  <c r="C102" i="9"/>
  <c r="C106" i="9"/>
  <c r="C49" i="9"/>
  <c r="I49" i="9" s="1"/>
  <c r="B35" i="9"/>
  <c r="B52" i="9"/>
  <c r="B17" i="9"/>
  <c r="B33" i="9"/>
  <c r="B27" i="9"/>
  <c r="B19" i="9"/>
  <c r="B53" i="9"/>
  <c r="B58" i="9"/>
  <c r="B40" i="9"/>
  <c r="B24" i="9"/>
  <c r="B37" i="9"/>
  <c r="B48" i="9"/>
  <c r="B44" i="9"/>
  <c r="B47" i="9"/>
  <c r="B18" i="9"/>
  <c r="B12" i="9"/>
  <c r="B56" i="9"/>
  <c r="B59" i="9"/>
  <c r="B21" i="9"/>
  <c r="B38" i="9"/>
  <c r="B25" i="9"/>
  <c r="B22" i="9"/>
  <c r="B39" i="9"/>
  <c r="B55" i="9"/>
  <c r="B23" i="9"/>
  <c r="B31" i="9"/>
  <c r="B28" i="9"/>
  <c r="B26" i="9"/>
  <c r="B41" i="9"/>
  <c r="B16" i="9"/>
  <c r="B14" i="9"/>
  <c r="B15" i="9"/>
  <c r="B50" i="9"/>
  <c r="B45" i="9"/>
  <c r="B34" i="9"/>
  <c r="B54" i="9"/>
  <c r="B13" i="9"/>
  <c r="B42" i="9"/>
  <c r="B46" i="9"/>
  <c r="B43" i="9"/>
  <c r="B51" i="9"/>
  <c r="B30" i="9"/>
  <c r="B36" i="9"/>
  <c r="B32" i="9"/>
  <c r="B57" i="9"/>
  <c r="B20" i="9"/>
  <c r="B29" i="9"/>
  <c r="B104" i="9"/>
  <c r="B103" i="9"/>
  <c r="B105" i="9"/>
  <c r="B100" i="9"/>
  <c r="B101" i="9"/>
  <c r="B109" i="9"/>
  <c r="B108" i="9"/>
  <c r="B107" i="9"/>
  <c r="B102" i="9"/>
  <c r="B106" i="9"/>
  <c r="B49" i="9"/>
  <c r="R69" i="6" l="1"/>
  <c r="S69" i="6" s="1"/>
  <c r="U69" i="6" s="1"/>
  <c r="K207" i="6"/>
  <c r="P95" i="6"/>
  <c r="R95" i="6"/>
  <c r="S95" i="6" s="1"/>
  <c r="K3" i="6"/>
  <c r="K4" i="6" s="1"/>
  <c r="R106" i="6"/>
  <c r="S106" i="6" s="1"/>
  <c r="U106" i="6" s="1"/>
  <c r="P88" i="6"/>
  <c r="R88" i="6"/>
  <c r="S88" i="6" s="1"/>
  <c r="P108" i="6"/>
  <c r="R108" i="6"/>
  <c r="S108" i="6" s="1"/>
  <c r="P104" i="6"/>
  <c r="R104" i="6"/>
  <c r="S104" i="6" s="1"/>
  <c r="R80" i="6"/>
  <c r="S80" i="6" s="1"/>
  <c r="P80" i="6"/>
  <c r="P100" i="6"/>
  <c r="R100" i="6"/>
  <c r="S100" i="6" s="1"/>
  <c r="P67" i="6"/>
  <c r="R67" i="6"/>
  <c r="S67" i="6" s="1"/>
  <c r="R78" i="6"/>
  <c r="S78" i="6" s="1"/>
  <c r="P78" i="6"/>
  <c r="R101" i="6"/>
  <c r="S101" i="6" s="1"/>
  <c r="P101" i="6"/>
  <c r="P86" i="6"/>
  <c r="R86" i="6"/>
  <c r="S86" i="6" s="1"/>
  <c r="P219" i="6"/>
  <c r="R219" i="6"/>
  <c r="S219" i="6" s="1"/>
  <c r="P110" i="17"/>
  <c r="J205" i="6" s="1"/>
  <c r="J206" i="6"/>
  <c r="J207" i="6" s="1"/>
  <c r="P64" i="17"/>
  <c r="J2" i="6" s="1"/>
  <c r="P72" i="10"/>
  <c r="I117" i="6" s="1"/>
  <c r="P70" i="10"/>
  <c r="I122" i="6" s="1"/>
  <c r="P67" i="10"/>
  <c r="I130" i="6" s="1"/>
  <c r="P64" i="10"/>
  <c r="I118" i="6" s="1"/>
  <c r="P66" i="10"/>
  <c r="I121" i="6" s="1"/>
  <c r="P73" i="10"/>
  <c r="I124" i="6" s="1"/>
  <c r="P65" i="10"/>
  <c r="I123" i="6" s="1"/>
  <c r="P69" i="10"/>
  <c r="I131" i="6" s="1"/>
  <c r="P71" i="10"/>
  <c r="I125" i="6" s="1"/>
  <c r="E225" i="6"/>
  <c r="U104" i="6" l="1"/>
  <c r="U95" i="6"/>
  <c r="U86" i="6"/>
  <c r="U100" i="6"/>
  <c r="U108" i="6"/>
  <c r="U88" i="6"/>
  <c r="U67" i="6"/>
  <c r="U101" i="6"/>
  <c r="U80" i="6"/>
  <c r="U78" i="6"/>
  <c r="U219" i="6"/>
  <c r="C87" i="6"/>
  <c r="D87" i="6"/>
  <c r="M87" i="6"/>
  <c r="N87" i="6"/>
  <c r="C143" i="6"/>
  <c r="D143" i="6"/>
  <c r="M143" i="6"/>
  <c r="N143" i="6"/>
  <c r="C141" i="6"/>
  <c r="D141" i="6"/>
  <c r="M141" i="6"/>
  <c r="N141" i="6"/>
  <c r="C75" i="6"/>
  <c r="D75" i="6"/>
  <c r="M75" i="6"/>
  <c r="N75" i="6"/>
  <c r="D46" i="6"/>
  <c r="M46" i="6"/>
  <c r="N46" i="6"/>
  <c r="C27" i="6"/>
  <c r="D27" i="6"/>
  <c r="M27" i="6"/>
  <c r="N27" i="6"/>
  <c r="C14" i="6"/>
  <c r="D14" i="6"/>
  <c r="M14" i="6"/>
  <c r="N14" i="6"/>
  <c r="C68" i="6" l="1"/>
  <c r="D68" i="6"/>
  <c r="M68" i="6"/>
  <c r="N68" i="6"/>
  <c r="C146" i="6"/>
  <c r="D146" i="6"/>
  <c r="M142" i="6"/>
  <c r="N142" i="6"/>
  <c r="C81" i="6"/>
  <c r="D81" i="6"/>
  <c r="M140" i="6"/>
  <c r="N140" i="6"/>
  <c r="C144" i="6"/>
  <c r="D144" i="6"/>
  <c r="M139" i="6"/>
  <c r="N139" i="6"/>
  <c r="C50" i="6"/>
  <c r="D50" i="6"/>
  <c r="M112" i="6"/>
  <c r="N112" i="6"/>
  <c r="C145" i="6"/>
  <c r="D145" i="6"/>
  <c r="M81" i="6"/>
  <c r="N81" i="6"/>
  <c r="C11" i="6"/>
  <c r="D11" i="6"/>
  <c r="M11" i="6"/>
  <c r="N11" i="6"/>
  <c r="C83" i="6"/>
  <c r="D83" i="6"/>
  <c r="M50" i="6"/>
  <c r="N50" i="6"/>
  <c r="C9" i="6"/>
  <c r="D9" i="6"/>
  <c r="M9" i="6"/>
  <c r="N9" i="6"/>
  <c r="C155" i="6"/>
  <c r="D155" i="6"/>
  <c r="M155" i="6"/>
  <c r="N155" i="6"/>
  <c r="N205" i="6"/>
  <c r="M205" i="6"/>
  <c r="M222" i="6"/>
  <c r="N222" i="6"/>
  <c r="D225" i="6"/>
  <c r="C225" i="6"/>
  <c r="M225" i="6"/>
  <c r="N225" i="6"/>
  <c r="M227" i="6"/>
  <c r="N227" i="6"/>
  <c r="M233" i="6"/>
  <c r="N233" i="6"/>
  <c r="M6" i="6"/>
  <c r="N6" i="6"/>
  <c r="M15" i="6"/>
  <c r="N15" i="6"/>
  <c r="M17" i="6"/>
  <c r="N17" i="6"/>
  <c r="M8" i="6"/>
  <c r="N8" i="6"/>
  <c r="M20" i="6"/>
  <c r="N20" i="6"/>
  <c r="M180" i="6"/>
  <c r="N180" i="6"/>
  <c r="M7" i="6"/>
  <c r="N7" i="6"/>
  <c r="M22" i="6"/>
  <c r="N22" i="6"/>
  <c r="M12" i="6"/>
  <c r="N12" i="6"/>
  <c r="M10" i="6"/>
  <c r="N10" i="6"/>
  <c r="M55" i="6"/>
  <c r="N55" i="6"/>
  <c r="M21" i="6"/>
  <c r="N21" i="6"/>
  <c r="M13" i="6"/>
  <c r="N13" i="6"/>
  <c r="M32" i="6"/>
  <c r="N32" i="6"/>
  <c r="M28" i="6"/>
  <c r="N28" i="6"/>
  <c r="M23" i="6"/>
  <c r="N23" i="6"/>
  <c r="M18" i="6"/>
  <c r="N18" i="6"/>
  <c r="M33" i="6"/>
  <c r="N33" i="6"/>
  <c r="M29" i="6"/>
  <c r="N29" i="6"/>
  <c r="M66" i="6"/>
  <c r="N66" i="6"/>
  <c r="M37" i="6"/>
  <c r="N37" i="6"/>
  <c r="M49" i="6"/>
  <c r="N49" i="6"/>
  <c r="M43" i="6"/>
  <c r="N43" i="6"/>
  <c r="M25" i="6"/>
  <c r="N25" i="6"/>
  <c r="M19" i="6"/>
  <c r="N19" i="6"/>
  <c r="M41" i="6"/>
  <c r="N41" i="6"/>
  <c r="M54" i="6"/>
  <c r="N54" i="6"/>
  <c r="M47" i="6"/>
  <c r="N47" i="6"/>
  <c r="M176" i="6"/>
  <c r="N176" i="6"/>
  <c r="M179" i="6"/>
  <c r="N179" i="6"/>
  <c r="M39" i="6"/>
  <c r="N39" i="6"/>
  <c r="M34" i="6"/>
  <c r="N34" i="6"/>
  <c r="M36" i="6"/>
  <c r="N36" i="6"/>
  <c r="M57" i="6"/>
  <c r="N57" i="6"/>
  <c r="M62" i="6"/>
  <c r="N62" i="6"/>
  <c r="M76" i="6"/>
  <c r="N76" i="6"/>
  <c r="M132" i="6"/>
  <c r="N132" i="6"/>
  <c r="M35" i="6"/>
  <c r="N35" i="6"/>
  <c r="M48" i="6"/>
  <c r="N48" i="6"/>
  <c r="M52" i="6"/>
  <c r="N52" i="6"/>
  <c r="M77" i="6"/>
  <c r="N77" i="6"/>
  <c r="M58" i="6"/>
  <c r="N58" i="6"/>
  <c r="M133" i="6"/>
  <c r="N133" i="6"/>
  <c r="M182" i="6"/>
  <c r="N182" i="6"/>
  <c r="M42" i="6"/>
  <c r="N42" i="6"/>
  <c r="M56" i="6"/>
  <c r="N56" i="6"/>
  <c r="M31" i="6"/>
  <c r="N31" i="6"/>
  <c r="M53" i="6"/>
  <c r="N53" i="6"/>
  <c r="M85" i="6"/>
  <c r="N85" i="6"/>
  <c r="M186" i="6"/>
  <c r="N186" i="6"/>
  <c r="M40" i="6"/>
  <c r="N40" i="6"/>
  <c r="M96" i="6"/>
  <c r="N96" i="6"/>
  <c r="M74" i="6"/>
  <c r="N74" i="6"/>
  <c r="M30" i="6"/>
  <c r="N30" i="6"/>
  <c r="M70" i="6"/>
  <c r="N70" i="6"/>
  <c r="M63" i="6"/>
  <c r="N63" i="6"/>
  <c r="M184" i="6"/>
  <c r="N184" i="6"/>
  <c r="M110" i="6"/>
  <c r="N110" i="6"/>
  <c r="M126" i="6"/>
  <c r="N126" i="6"/>
  <c r="M24" i="6"/>
  <c r="N24" i="6"/>
  <c r="M159" i="6"/>
  <c r="N159" i="6"/>
  <c r="M168" i="6"/>
  <c r="N168" i="6"/>
  <c r="M152" i="6"/>
  <c r="N152" i="6"/>
  <c r="M61" i="6"/>
  <c r="N61" i="6"/>
  <c r="M84" i="6"/>
  <c r="N84" i="6"/>
  <c r="M64" i="6"/>
  <c r="N64" i="6"/>
  <c r="M163" i="6"/>
  <c r="N163" i="6"/>
  <c r="M65" i="6"/>
  <c r="N65" i="6"/>
  <c r="M157" i="6"/>
  <c r="N157" i="6"/>
  <c r="M91" i="6"/>
  <c r="N91" i="6"/>
  <c r="M94" i="6"/>
  <c r="N94" i="6"/>
  <c r="M169" i="6"/>
  <c r="N169" i="6"/>
  <c r="M102" i="6"/>
  <c r="N102" i="6"/>
  <c r="M135" i="6"/>
  <c r="N135" i="6"/>
  <c r="M175" i="6"/>
  <c r="N175" i="6"/>
  <c r="M144" i="6"/>
  <c r="N144" i="6"/>
  <c r="M149" i="6"/>
  <c r="N149" i="6"/>
  <c r="M174" i="6"/>
  <c r="N174" i="6"/>
  <c r="M117" i="6"/>
  <c r="N117" i="6"/>
  <c r="M118" i="6"/>
  <c r="N118" i="6"/>
  <c r="M93" i="6"/>
  <c r="N93" i="6"/>
  <c r="M145" i="6"/>
  <c r="N145" i="6"/>
  <c r="M172" i="6"/>
  <c r="N172" i="6"/>
  <c r="M156" i="6"/>
  <c r="N156" i="6"/>
  <c r="M150" i="6"/>
  <c r="N150" i="6"/>
  <c r="M83" i="6"/>
  <c r="N83" i="6"/>
  <c r="M183" i="6"/>
  <c r="N183" i="6"/>
  <c r="M166" i="6"/>
  <c r="N166" i="6"/>
  <c r="M99" i="6"/>
  <c r="N99" i="6"/>
  <c r="M173" i="6"/>
  <c r="N173" i="6"/>
  <c r="M146" i="6"/>
  <c r="N146" i="6"/>
  <c r="M113" i="6"/>
  <c r="N113" i="6"/>
  <c r="M171" i="6"/>
  <c r="N171" i="6"/>
  <c r="M161" i="6"/>
  <c r="N161" i="6"/>
  <c r="M136" i="6"/>
  <c r="N136" i="6"/>
  <c r="M105" i="6"/>
  <c r="N105" i="6"/>
  <c r="M115" i="6"/>
  <c r="N115" i="6"/>
  <c r="M98" i="6"/>
  <c r="N98" i="6"/>
  <c r="M116" i="6"/>
  <c r="N116" i="6"/>
  <c r="M89" i="6"/>
  <c r="N89" i="6"/>
  <c r="M60" i="6"/>
  <c r="N60" i="6"/>
  <c r="M148" i="6"/>
  <c r="N148" i="6"/>
  <c r="M73" i="6"/>
  <c r="N73" i="6"/>
  <c r="M130" i="6"/>
  <c r="N130" i="6"/>
  <c r="M158" i="6"/>
  <c r="N158" i="6"/>
  <c r="M160" i="6"/>
  <c r="N160" i="6"/>
  <c r="M131" i="6"/>
  <c r="N131" i="6"/>
  <c r="M153" i="6"/>
  <c r="N153" i="6"/>
  <c r="M154" i="6"/>
  <c r="N154" i="6"/>
  <c r="M92" i="6"/>
  <c r="N92" i="6"/>
  <c r="M162" i="6"/>
  <c r="N162" i="6"/>
  <c r="M165" i="6"/>
  <c r="N165" i="6"/>
  <c r="M44" i="6"/>
  <c r="N44" i="6"/>
  <c r="M71" i="6"/>
  <c r="N71" i="6"/>
  <c r="M181" i="6"/>
  <c r="N181" i="6"/>
  <c r="M138" i="6"/>
  <c r="N138" i="6"/>
  <c r="M177" i="6"/>
  <c r="N177" i="6"/>
  <c r="M123" i="6"/>
  <c r="N123" i="6"/>
  <c r="M124" i="6"/>
  <c r="N124" i="6"/>
  <c r="M125" i="6"/>
  <c r="N125" i="6"/>
  <c r="M45" i="6"/>
  <c r="N45" i="6"/>
  <c r="M151" i="6"/>
  <c r="N151" i="6"/>
  <c r="M127" i="6"/>
  <c r="N127" i="6"/>
  <c r="M128" i="6"/>
  <c r="N128" i="6"/>
  <c r="M129" i="6"/>
  <c r="N129" i="6"/>
  <c r="M119" i="6"/>
  <c r="N119" i="6"/>
  <c r="M82" i="6"/>
  <c r="N82" i="6"/>
  <c r="M120" i="6"/>
  <c r="N120" i="6"/>
  <c r="M121" i="6"/>
  <c r="N121" i="6"/>
  <c r="M122" i="6"/>
  <c r="N122" i="6"/>
  <c r="M185" i="6"/>
  <c r="N185" i="6"/>
  <c r="M178" i="6"/>
  <c r="N178" i="6"/>
  <c r="M167" i="6"/>
  <c r="N167" i="6"/>
  <c r="M164" i="6"/>
  <c r="N164" i="6"/>
  <c r="M170" i="6"/>
  <c r="N170" i="6"/>
  <c r="M79" i="6"/>
  <c r="N79" i="6"/>
  <c r="M63" i="5"/>
  <c r="N63" i="5"/>
  <c r="O63" i="5"/>
  <c r="R63" i="5"/>
  <c r="B24" i="5"/>
  <c r="C24" i="5"/>
  <c r="I24" i="5" s="1"/>
  <c r="J24" i="5" s="1"/>
  <c r="P182" i="6" l="1"/>
  <c r="P169" i="6"/>
  <c r="P172" i="6"/>
  <c r="P183" i="6"/>
  <c r="P163" i="6"/>
  <c r="P162" i="6"/>
  <c r="P161" i="6"/>
  <c r="P150" i="6"/>
  <c r="P92" i="6"/>
  <c r="P165" i="6"/>
  <c r="P154" i="6"/>
  <c r="P175" i="6"/>
  <c r="P156" i="6"/>
  <c r="P110" i="6"/>
  <c r="P186" i="6"/>
  <c r="P152" i="6"/>
  <c r="P171" i="6"/>
  <c r="P174" i="6"/>
  <c r="P168" i="6"/>
  <c r="P179" i="6"/>
  <c r="P180" i="6"/>
  <c r="P160" i="6"/>
  <c r="P173" i="6"/>
  <c r="P167" i="6"/>
  <c r="P181" i="6"/>
  <c r="P170" i="6"/>
  <c r="P178" i="6"/>
  <c r="P177" i="6"/>
  <c r="P164" i="6"/>
  <c r="P185" i="6"/>
  <c r="P153" i="6"/>
  <c r="P149" i="6"/>
  <c r="P157" i="6"/>
  <c r="P159" i="6"/>
  <c r="P176" i="6"/>
  <c r="P158" i="6"/>
  <c r="P99" i="6"/>
  <c r="P148" i="6"/>
  <c r="P105" i="6"/>
  <c r="P166" i="6"/>
  <c r="P84" i="6"/>
  <c r="P184" i="6"/>
  <c r="P63" i="5"/>
  <c r="R235" i="6"/>
  <c r="S235" i="6" s="1"/>
  <c r="P235" i="6"/>
  <c r="P118" i="6"/>
  <c r="P132" i="6"/>
  <c r="P117" i="6"/>
  <c r="P155" i="6"/>
  <c r="R155" i="6"/>
  <c r="S155" i="6" s="1"/>
  <c r="P130" i="6"/>
  <c r="P131" i="6"/>
  <c r="P125" i="6"/>
  <c r="P123" i="6"/>
  <c r="P122" i="6"/>
  <c r="P121" i="6"/>
  <c r="P151" i="6"/>
  <c r="P82" i="6"/>
  <c r="P124" i="6"/>
  <c r="O101" i="5"/>
  <c r="O102" i="5"/>
  <c r="O103" i="5"/>
  <c r="O104" i="5"/>
  <c r="O105" i="5"/>
  <c r="O106" i="5"/>
  <c r="O107" i="5"/>
  <c r="O100" i="5"/>
  <c r="R109" i="5"/>
  <c r="N109" i="5"/>
  <c r="M109" i="5"/>
  <c r="R108" i="5"/>
  <c r="N108" i="5"/>
  <c r="M108" i="5"/>
  <c r="R107" i="5"/>
  <c r="N107" i="5"/>
  <c r="M107" i="5"/>
  <c r="R106" i="5"/>
  <c r="N106" i="5"/>
  <c r="M106" i="5"/>
  <c r="R105" i="5"/>
  <c r="N105" i="5"/>
  <c r="M105" i="5"/>
  <c r="R104" i="5"/>
  <c r="N104" i="5"/>
  <c r="M104" i="5"/>
  <c r="R103" i="5"/>
  <c r="N103" i="5"/>
  <c r="M103" i="5"/>
  <c r="R102" i="5"/>
  <c r="N102" i="5"/>
  <c r="M102" i="5"/>
  <c r="R101" i="5"/>
  <c r="N101" i="5"/>
  <c r="M101" i="5"/>
  <c r="R100" i="5"/>
  <c r="N100" i="5"/>
  <c r="M100" i="5"/>
  <c r="M47" i="5"/>
  <c r="N47" i="5"/>
  <c r="O47" i="5"/>
  <c r="R47" i="5"/>
  <c r="M48" i="5"/>
  <c r="N48" i="5"/>
  <c r="O48" i="5"/>
  <c r="R48" i="5"/>
  <c r="M49" i="5"/>
  <c r="N49" i="5"/>
  <c r="O49" i="5"/>
  <c r="R49" i="5"/>
  <c r="M50" i="5"/>
  <c r="N50" i="5"/>
  <c r="O50" i="5"/>
  <c r="R50" i="5"/>
  <c r="M51" i="5"/>
  <c r="N51" i="5"/>
  <c r="O51" i="5"/>
  <c r="R51" i="5"/>
  <c r="M52" i="5"/>
  <c r="N52" i="5"/>
  <c r="O52" i="5"/>
  <c r="R52" i="5"/>
  <c r="M53" i="5"/>
  <c r="N53" i="5"/>
  <c r="O53" i="5"/>
  <c r="R53" i="5"/>
  <c r="M54" i="5"/>
  <c r="N54" i="5"/>
  <c r="O54" i="5"/>
  <c r="R54" i="5"/>
  <c r="M55" i="5"/>
  <c r="N55" i="5"/>
  <c r="O55" i="5"/>
  <c r="R55" i="5"/>
  <c r="M56" i="5"/>
  <c r="N56" i="5"/>
  <c r="O56" i="5"/>
  <c r="R56" i="5"/>
  <c r="M57" i="5"/>
  <c r="N57" i="5"/>
  <c r="O57" i="5"/>
  <c r="R57" i="5"/>
  <c r="M58" i="5"/>
  <c r="N58" i="5"/>
  <c r="O58" i="5"/>
  <c r="R58" i="5"/>
  <c r="M59" i="5"/>
  <c r="N59" i="5"/>
  <c r="O59" i="5"/>
  <c r="R59" i="5"/>
  <c r="M60" i="5"/>
  <c r="N60" i="5"/>
  <c r="O60" i="5"/>
  <c r="R60" i="5"/>
  <c r="M61" i="5"/>
  <c r="N61" i="5"/>
  <c r="O61" i="5"/>
  <c r="R61" i="5"/>
  <c r="M62" i="5"/>
  <c r="N62" i="5"/>
  <c r="O62" i="5"/>
  <c r="R62" i="5"/>
  <c r="C106" i="5"/>
  <c r="I106" i="5" s="1"/>
  <c r="J106" i="5" s="1"/>
  <c r="C104" i="5"/>
  <c r="I104" i="5" s="1"/>
  <c r="J104" i="5" s="1"/>
  <c r="C108" i="5"/>
  <c r="I108" i="5" s="1"/>
  <c r="J108" i="5" s="1"/>
  <c r="C109" i="5"/>
  <c r="I109" i="5" s="1"/>
  <c r="J109" i="5" s="1"/>
  <c r="C101" i="5"/>
  <c r="I101" i="5" s="1"/>
  <c r="J101" i="5" s="1"/>
  <c r="C102" i="5"/>
  <c r="I102" i="5" s="1"/>
  <c r="J102" i="5" s="1"/>
  <c r="C112" i="5"/>
  <c r="C107" i="5"/>
  <c r="I107" i="5" s="1"/>
  <c r="J107" i="5" s="1"/>
  <c r="C100" i="5"/>
  <c r="I100" i="5" s="1"/>
  <c r="J100" i="5" s="1"/>
  <c r="C110" i="5"/>
  <c r="I110" i="5" s="1"/>
  <c r="J110" i="5" s="1"/>
  <c r="C103" i="5"/>
  <c r="I103" i="5" s="1"/>
  <c r="J103" i="5" s="1"/>
  <c r="B106" i="5"/>
  <c r="B104" i="5"/>
  <c r="B108" i="5"/>
  <c r="B109" i="5"/>
  <c r="B101" i="5"/>
  <c r="B102" i="5"/>
  <c r="B112" i="5"/>
  <c r="B107" i="5"/>
  <c r="B100" i="5"/>
  <c r="B110" i="5"/>
  <c r="B103" i="5"/>
  <c r="B47" i="5"/>
  <c r="C47" i="5"/>
  <c r="I47" i="5" s="1"/>
  <c r="J47" i="5" s="1"/>
  <c r="B13" i="5"/>
  <c r="C13" i="5"/>
  <c r="B38" i="5"/>
  <c r="C38" i="5"/>
  <c r="B55" i="5"/>
  <c r="C55" i="5"/>
  <c r="B33" i="5"/>
  <c r="C33" i="5"/>
  <c r="I33" i="5" s="1"/>
  <c r="J33" i="5" s="1"/>
  <c r="B41" i="5"/>
  <c r="C41" i="5"/>
  <c r="I41" i="5" s="1"/>
  <c r="J41" i="5" s="1"/>
  <c r="B48" i="5"/>
  <c r="C48" i="5"/>
  <c r="I48" i="5" s="1"/>
  <c r="J48" i="5" s="1"/>
  <c r="B42" i="5"/>
  <c r="C42" i="5"/>
  <c r="I42" i="5" s="1"/>
  <c r="J42" i="5" s="1"/>
  <c r="B12" i="5"/>
  <c r="C12" i="5"/>
  <c r="I12" i="5" s="1"/>
  <c r="J12" i="5" s="1"/>
  <c r="B31" i="5"/>
  <c r="C31" i="5"/>
  <c r="I31" i="5" s="1"/>
  <c r="J31" i="5" s="1"/>
  <c r="B23" i="5"/>
  <c r="C23" i="5"/>
  <c r="I23" i="5" s="1"/>
  <c r="J23" i="5" s="1"/>
  <c r="B25" i="5"/>
  <c r="C25" i="5"/>
  <c r="I25" i="5" s="1"/>
  <c r="J25" i="5" s="1"/>
  <c r="B43" i="5"/>
  <c r="C43" i="5"/>
  <c r="I43" i="5" s="1"/>
  <c r="J43" i="5" s="1"/>
  <c r="B32" i="5"/>
  <c r="C32" i="5"/>
  <c r="I32" i="5" s="1"/>
  <c r="J32" i="5" s="1"/>
  <c r="B57" i="5"/>
  <c r="C57" i="5"/>
  <c r="I57" i="5" s="1"/>
  <c r="J57" i="5" s="1"/>
  <c r="B40" i="5"/>
  <c r="C40" i="5"/>
  <c r="I40" i="5" s="1"/>
  <c r="J40" i="5" s="1"/>
  <c r="M2" i="6"/>
  <c r="N2" i="6"/>
  <c r="P254" i="6"/>
  <c r="I14" i="15"/>
  <c r="I20" i="15"/>
  <c r="I43" i="15"/>
  <c r="J43" i="15" s="1"/>
  <c r="I37" i="15"/>
  <c r="I13" i="15"/>
  <c r="I15" i="15"/>
  <c r="I16" i="15"/>
  <c r="I17" i="15"/>
  <c r="I18" i="15"/>
  <c r="I19" i="15"/>
  <c r="I21" i="15"/>
  <c r="I22" i="15"/>
  <c r="I23" i="15"/>
  <c r="I24" i="15"/>
  <c r="I25" i="15"/>
  <c r="I26" i="15"/>
  <c r="I27" i="15"/>
  <c r="I28" i="15"/>
  <c r="I29" i="15"/>
  <c r="I31" i="15"/>
  <c r="I30" i="15"/>
  <c r="I32" i="15"/>
  <c r="I33" i="15"/>
  <c r="I35" i="15"/>
  <c r="I34" i="15"/>
  <c r="I36" i="15"/>
  <c r="I38" i="15"/>
  <c r="J38" i="15" s="1"/>
  <c r="I39" i="15"/>
  <c r="J39" i="15" s="1"/>
  <c r="I40" i="15"/>
  <c r="J40" i="15" s="1"/>
  <c r="I41" i="15"/>
  <c r="J41" i="15" s="1"/>
  <c r="I42" i="15"/>
  <c r="J42" i="15" s="1"/>
  <c r="I44" i="15"/>
  <c r="J44" i="15" s="1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1" i="15"/>
  <c r="B30" i="15"/>
  <c r="B32" i="15"/>
  <c r="B33" i="15"/>
  <c r="B35" i="15"/>
  <c r="B34" i="15"/>
  <c r="B36" i="15"/>
  <c r="B37" i="15"/>
  <c r="B38" i="15"/>
  <c r="B39" i="15"/>
  <c r="B40" i="15"/>
  <c r="B41" i="15"/>
  <c r="B43" i="15"/>
  <c r="B42" i="15"/>
  <c r="B44" i="15"/>
  <c r="B12" i="15"/>
  <c r="C38" i="15"/>
  <c r="M38" i="15"/>
  <c r="P38" i="15" s="1"/>
  <c r="N38" i="15"/>
  <c r="O38" i="15"/>
  <c r="R38" i="15"/>
  <c r="C39" i="15"/>
  <c r="M39" i="15"/>
  <c r="P39" i="15" s="1"/>
  <c r="N39" i="15"/>
  <c r="O39" i="15"/>
  <c r="R39" i="15"/>
  <c r="C40" i="15"/>
  <c r="M40" i="15"/>
  <c r="N40" i="15"/>
  <c r="O40" i="15"/>
  <c r="R40" i="15"/>
  <c r="C41" i="15"/>
  <c r="M41" i="15"/>
  <c r="P41" i="15" s="1"/>
  <c r="N41" i="15"/>
  <c r="O41" i="15"/>
  <c r="R41" i="15"/>
  <c r="C43" i="15"/>
  <c r="M42" i="15"/>
  <c r="P42" i="15" s="1"/>
  <c r="N42" i="15"/>
  <c r="O42" i="15"/>
  <c r="R42" i="15"/>
  <c r="C42" i="15"/>
  <c r="M43" i="15"/>
  <c r="P43" i="15" s="1"/>
  <c r="N43" i="15"/>
  <c r="O43" i="15"/>
  <c r="R43" i="15"/>
  <c r="C44" i="15"/>
  <c r="M44" i="15"/>
  <c r="N44" i="15"/>
  <c r="O44" i="15"/>
  <c r="R44" i="15"/>
  <c r="P255" i="6"/>
  <c r="P259" i="6"/>
  <c r="C12" i="13"/>
  <c r="I12" i="13" s="1"/>
  <c r="C14" i="13"/>
  <c r="I14" i="13" s="1"/>
  <c r="C15" i="13"/>
  <c r="I15" i="13" s="1"/>
  <c r="C16" i="13"/>
  <c r="I16" i="13" s="1"/>
  <c r="C17" i="13"/>
  <c r="I17" i="13" s="1"/>
  <c r="C18" i="13"/>
  <c r="I18" i="13" s="1"/>
  <c r="C20" i="13"/>
  <c r="I20" i="13" s="1"/>
  <c r="C35" i="13"/>
  <c r="I35" i="13" s="1"/>
  <c r="C21" i="13"/>
  <c r="I21" i="13" s="1"/>
  <c r="C22" i="13"/>
  <c r="I22" i="13" s="1"/>
  <c r="C25" i="13"/>
  <c r="I25" i="13" s="1"/>
  <c r="C26" i="13"/>
  <c r="I26" i="13" s="1"/>
  <c r="C24" i="13"/>
  <c r="I24" i="13" s="1"/>
  <c r="C27" i="13"/>
  <c r="I27" i="13" s="1"/>
  <c r="C28" i="13"/>
  <c r="I28" i="13" s="1"/>
  <c r="C30" i="13"/>
  <c r="I30" i="13" s="1"/>
  <c r="C13" i="13"/>
  <c r="I13" i="13" s="1"/>
  <c r="C29" i="13"/>
  <c r="I29" i="13" s="1"/>
  <c r="C32" i="13"/>
  <c r="I32" i="13" s="1"/>
  <c r="C33" i="13"/>
  <c r="I33" i="13" s="1"/>
  <c r="C19" i="13"/>
  <c r="I19" i="13" s="1"/>
  <c r="C23" i="13"/>
  <c r="I23" i="13" s="1"/>
  <c r="C34" i="13"/>
  <c r="I34" i="13" s="1"/>
  <c r="C96" i="13"/>
  <c r="I96" i="13" s="1"/>
  <c r="C37" i="13"/>
  <c r="I37" i="13" s="1"/>
  <c r="J37" i="13" s="1"/>
  <c r="C38" i="13"/>
  <c r="I38" i="13" s="1"/>
  <c r="C31" i="13"/>
  <c r="I31" i="13" s="1"/>
  <c r="C40" i="13"/>
  <c r="I40" i="13" s="1"/>
  <c r="I97" i="13"/>
  <c r="C41" i="13"/>
  <c r="I41" i="13" s="1"/>
  <c r="J41" i="13" s="1"/>
  <c r="C42" i="13"/>
  <c r="I42" i="13" s="1"/>
  <c r="J42" i="13" s="1"/>
  <c r="C36" i="13"/>
  <c r="I36" i="13" s="1"/>
  <c r="J36" i="13" s="1"/>
  <c r="C39" i="13"/>
  <c r="I39" i="13" s="1"/>
  <c r="J39" i="13" s="1"/>
  <c r="C43" i="13"/>
  <c r="I43" i="13" s="1"/>
  <c r="C98" i="13"/>
  <c r="I98" i="13" s="1"/>
  <c r="J98" i="13" s="1"/>
  <c r="C45" i="13"/>
  <c r="I45" i="13" s="1"/>
  <c r="J45" i="13" s="1"/>
  <c r="C99" i="13"/>
  <c r="I99" i="13" s="1"/>
  <c r="C46" i="13"/>
  <c r="I46" i="13" s="1"/>
  <c r="J46" i="13" s="1"/>
  <c r="C49" i="13"/>
  <c r="C44" i="13"/>
  <c r="C47" i="13"/>
  <c r="I47" i="13" s="1"/>
  <c r="J47" i="13" s="1"/>
  <c r="C48" i="13"/>
  <c r="I48" i="13" s="1"/>
  <c r="J48" i="13" s="1"/>
  <c r="C101" i="13"/>
  <c r="I101" i="13" s="1"/>
  <c r="J101" i="13" s="1"/>
  <c r="C50" i="13"/>
  <c r="I50" i="13" s="1"/>
  <c r="J50" i="13" s="1"/>
  <c r="M40" i="13"/>
  <c r="N40" i="13"/>
  <c r="O40" i="13"/>
  <c r="R40" i="13"/>
  <c r="M41" i="13"/>
  <c r="N41" i="13"/>
  <c r="O41" i="13"/>
  <c r="R41" i="13"/>
  <c r="M42" i="13"/>
  <c r="N42" i="13"/>
  <c r="O42" i="13"/>
  <c r="R42" i="13"/>
  <c r="M43" i="13"/>
  <c r="N43" i="13"/>
  <c r="O43" i="13"/>
  <c r="R43" i="13"/>
  <c r="M99" i="13"/>
  <c r="N99" i="13"/>
  <c r="O99" i="13"/>
  <c r="R99" i="13"/>
  <c r="M44" i="13"/>
  <c r="P44" i="13" s="1"/>
  <c r="L97" i="6" s="1"/>
  <c r="N44" i="13"/>
  <c r="O44" i="13"/>
  <c r="R44" i="13"/>
  <c r="M45" i="13"/>
  <c r="N45" i="13"/>
  <c r="O45" i="13"/>
  <c r="R45" i="13"/>
  <c r="M100" i="13"/>
  <c r="P100" i="13" s="1"/>
  <c r="N100" i="13"/>
  <c r="O100" i="13"/>
  <c r="R100" i="13"/>
  <c r="M96" i="13"/>
  <c r="N96" i="13"/>
  <c r="O96" i="13"/>
  <c r="R96" i="13"/>
  <c r="M46" i="13"/>
  <c r="P46" i="13" s="1"/>
  <c r="L103" i="6" s="1"/>
  <c r="N46" i="13"/>
  <c r="O46" i="13"/>
  <c r="R46" i="13"/>
  <c r="M47" i="13"/>
  <c r="N47" i="13"/>
  <c r="O47" i="13"/>
  <c r="R47" i="13"/>
  <c r="M48" i="13"/>
  <c r="N48" i="13"/>
  <c r="O48" i="13"/>
  <c r="R48" i="13"/>
  <c r="M49" i="13"/>
  <c r="N49" i="13"/>
  <c r="O49" i="13"/>
  <c r="R49" i="13"/>
  <c r="M101" i="13"/>
  <c r="N101" i="13"/>
  <c r="O101" i="13"/>
  <c r="R101" i="13"/>
  <c r="M50" i="13"/>
  <c r="N50" i="13"/>
  <c r="O50" i="13"/>
  <c r="R50" i="13"/>
  <c r="M51" i="13"/>
  <c r="N51" i="13"/>
  <c r="O51" i="13"/>
  <c r="R51" i="13"/>
  <c r="M52" i="13"/>
  <c r="N52" i="13"/>
  <c r="O52" i="13"/>
  <c r="R52" i="13"/>
  <c r="M102" i="13"/>
  <c r="N102" i="13"/>
  <c r="O102" i="13"/>
  <c r="R102" i="13"/>
  <c r="R54" i="13"/>
  <c r="B12" i="13"/>
  <c r="B14" i="13"/>
  <c r="B15" i="13"/>
  <c r="B16" i="13"/>
  <c r="B17" i="13"/>
  <c r="B18" i="13"/>
  <c r="B20" i="13"/>
  <c r="B35" i="13"/>
  <c r="B28" i="13"/>
  <c r="B13" i="13"/>
  <c r="B32" i="13"/>
  <c r="B33" i="13"/>
  <c r="B30" i="13"/>
  <c r="B23" i="13"/>
  <c r="B34" i="13"/>
  <c r="B96" i="13"/>
  <c r="B37" i="13"/>
  <c r="B29" i="13"/>
  <c r="B19" i="13"/>
  <c r="B41" i="13"/>
  <c r="B42" i="13"/>
  <c r="B36" i="13"/>
  <c r="B40" i="13"/>
  <c r="B31" i="13"/>
  <c r="B38" i="13"/>
  <c r="B39" i="13"/>
  <c r="B43" i="13"/>
  <c r="B98" i="13"/>
  <c r="B99" i="13"/>
  <c r="B46" i="13"/>
  <c r="B44" i="13"/>
  <c r="B45" i="13"/>
  <c r="B47" i="13"/>
  <c r="B50" i="13"/>
  <c r="B48" i="13"/>
  <c r="B101" i="13"/>
  <c r="C142" i="6"/>
  <c r="D142" i="6"/>
  <c r="P97" i="6" l="1"/>
  <c r="R97" i="6"/>
  <c r="S97" i="6" s="1"/>
  <c r="P103" i="6"/>
  <c r="R103" i="6"/>
  <c r="S103" i="6" s="1"/>
  <c r="U103" i="6" s="1"/>
  <c r="P43" i="13"/>
  <c r="L60" i="6" s="1"/>
  <c r="P40" i="13"/>
  <c r="L50" i="6" s="1"/>
  <c r="P48" i="13"/>
  <c r="L107" i="6" s="1"/>
  <c r="P101" i="13"/>
  <c r="P51" i="13"/>
  <c r="L114" i="6" s="1"/>
  <c r="P102" i="13"/>
  <c r="J51" i="13"/>
  <c r="I100" i="13"/>
  <c r="J100" i="13" s="1"/>
  <c r="J52" i="13"/>
  <c r="I49" i="13"/>
  <c r="J49" i="13" s="1"/>
  <c r="J102" i="13"/>
  <c r="I44" i="13"/>
  <c r="J44" i="13" s="1"/>
  <c r="F143" i="6"/>
  <c r="R143" i="6" s="1"/>
  <c r="S143" i="6" s="1"/>
  <c r="P109" i="5"/>
  <c r="P104" i="5"/>
  <c r="P102" i="5"/>
  <c r="F223" i="6" s="1"/>
  <c r="P100" i="5"/>
  <c r="U235" i="6"/>
  <c r="U155" i="6"/>
  <c r="P59" i="5"/>
  <c r="F142" i="6" s="1"/>
  <c r="P57" i="5"/>
  <c r="F112" i="6" s="1"/>
  <c r="P55" i="5"/>
  <c r="F139" i="6" s="1"/>
  <c r="P51" i="5"/>
  <c r="F81" i="6" s="1"/>
  <c r="P106" i="5"/>
  <c r="F208" i="6" s="1"/>
  <c r="P49" i="5"/>
  <c r="F33" i="6" s="1"/>
  <c r="P47" i="5"/>
  <c r="F54" i="6" s="1"/>
  <c r="P105" i="5"/>
  <c r="F211" i="6" s="1"/>
  <c r="P107" i="5"/>
  <c r="F227" i="6" s="1"/>
  <c r="P103" i="5"/>
  <c r="F214" i="6" s="1"/>
  <c r="P101" i="5"/>
  <c r="F222" i="6" s="1"/>
  <c r="P108" i="5"/>
  <c r="F229" i="6" s="1"/>
  <c r="P48" i="5"/>
  <c r="F66" i="6" s="1"/>
  <c r="P56" i="5"/>
  <c r="F83" i="6" s="1"/>
  <c r="P62" i="5"/>
  <c r="P58" i="5"/>
  <c r="P52" i="5"/>
  <c r="F50" i="6" s="1"/>
  <c r="P54" i="5"/>
  <c r="P50" i="5"/>
  <c r="F68" i="6" s="1"/>
  <c r="P61" i="5"/>
  <c r="F140" i="6" s="1"/>
  <c r="P53" i="5"/>
  <c r="F87" i="6" s="1"/>
  <c r="P60" i="5"/>
  <c r="F141" i="6" s="1"/>
  <c r="I55" i="5"/>
  <c r="J55" i="5" s="1"/>
  <c r="I38" i="5"/>
  <c r="J38" i="5" s="1"/>
  <c r="I13" i="5"/>
  <c r="J13" i="5" s="1"/>
  <c r="P44" i="15"/>
  <c r="P40" i="15"/>
  <c r="P52" i="13"/>
  <c r="L147" i="6" s="1"/>
  <c r="P50" i="13"/>
  <c r="L111" i="6" s="1"/>
  <c r="P49" i="13"/>
  <c r="L109" i="6" s="1"/>
  <c r="P47" i="13"/>
  <c r="L73" i="6" s="1"/>
  <c r="P73" i="6" s="1"/>
  <c r="P96" i="13"/>
  <c r="P45" i="13"/>
  <c r="L83" i="6" s="1"/>
  <c r="P99" i="13"/>
  <c r="P42" i="13"/>
  <c r="L38" i="6" s="1"/>
  <c r="P41" i="13"/>
  <c r="L90" i="6" s="1"/>
  <c r="J99" i="13"/>
  <c r="B54" i="5"/>
  <c r="C54" i="5"/>
  <c r="B15" i="5"/>
  <c r="C15" i="5"/>
  <c r="B61" i="5"/>
  <c r="B37" i="5"/>
  <c r="B60" i="5"/>
  <c r="B30" i="5"/>
  <c r="B27" i="5"/>
  <c r="B34" i="5"/>
  <c r="B18" i="5"/>
  <c r="B49" i="5"/>
  <c r="B65" i="5"/>
  <c r="B26" i="5"/>
  <c r="B53" i="5"/>
  <c r="B45" i="5"/>
  <c r="B17" i="5"/>
  <c r="B66" i="5"/>
  <c r="B56" i="5"/>
  <c r="B35" i="5"/>
  <c r="B39" i="5"/>
  <c r="B20" i="5"/>
  <c r="B44" i="5"/>
  <c r="B105" i="5"/>
  <c r="B16" i="5"/>
  <c r="B59" i="5"/>
  <c r="B28" i="5"/>
  <c r="B36" i="5"/>
  <c r="B50" i="5"/>
  <c r="B51" i="5"/>
  <c r="B29" i="5"/>
  <c r="B46" i="5"/>
  <c r="B63" i="5"/>
  <c r="B14" i="5"/>
  <c r="B58" i="5"/>
  <c r="B52" i="5"/>
  <c r="B22" i="5"/>
  <c r="B21" i="5"/>
  <c r="B19" i="5"/>
  <c r="B62" i="5"/>
  <c r="C21" i="5"/>
  <c r="C19" i="5"/>
  <c r="C62" i="5"/>
  <c r="C170" i="6"/>
  <c r="D170" i="6"/>
  <c r="C157" i="6"/>
  <c r="D157" i="6"/>
  <c r="C117" i="6"/>
  <c r="D117" i="6"/>
  <c r="C19" i="6"/>
  <c r="D19" i="6"/>
  <c r="C152" i="6"/>
  <c r="D152" i="6"/>
  <c r="C171" i="6"/>
  <c r="D171" i="6"/>
  <c r="R26" i="12"/>
  <c r="R52" i="12"/>
  <c r="R56" i="12"/>
  <c r="M17" i="12"/>
  <c r="N17" i="12"/>
  <c r="O17" i="12"/>
  <c r="R17" i="12"/>
  <c r="M36" i="12"/>
  <c r="N36" i="12"/>
  <c r="O36" i="12"/>
  <c r="R36" i="12"/>
  <c r="M21" i="12"/>
  <c r="N21" i="12"/>
  <c r="O21" i="12"/>
  <c r="M19" i="12"/>
  <c r="N19" i="12"/>
  <c r="O19" i="12"/>
  <c r="M27" i="12"/>
  <c r="N27" i="12"/>
  <c r="O27" i="12"/>
  <c r="R27" i="12"/>
  <c r="M23" i="12"/>
  <c r="N23" i="12"/>
  <c r="O23" i="12"/>
  <c r="R23" i="12"/>
  <c r="M56" i="12"/>
  <c r="N56" i="12"/>
  <c r="O56" i="12"/>
  <c r="M24" i="12"/>
  <c r="N24" i="12"/>
  <c r="O24" i="12"/>
  <c r="R24" i="12"/>
  <c r="M39" i="12"/>
  <c r="N39" i="12"/>
  <c r="O39" i="12"/>
  <c r="R39" i="12"/>
  <c r="M12" i="12"/>
  <c r="N12" i="12"/>
  <c r="O12" i="12"/>
  <c r="R12" i="12"/>
  <c r="M52" i="12"/>
  <c r="N52" i="12"/>
  <c r="O52" i="12"/>
  <c r="M15" i="12"/>
  <c r="N15" i="12"/>
  <c r="O15" i="12"/>
  <c r="M20" i="12"/>
  <c r="N20" i="12"/>
  <c r="O20" i="12"/>
  <c r="R20" i="12"/>
  <c r="M28" i="12"/>
  <c r="N28" i="12"/>
  <c r="O28" i="12"/>
  <c r="R28" i="12"/>
  <c r="M26" i="12"/>
  <c r="N26" i="12"/>
  <c r="O26" i="12"/>
  <c r="M16" i="12"/>
  <c r="N16" i="12"/>
  <c r="O16" i="12"/>
  <c r="R16" i="12"/>
  <c r="M59" i="12"/>
  <c r="N59" i="12"/>
  <c r="O59" i="12"/>
  <c r="R59" i="12"/>
  <c r="M37" i="12"/>
  <c r="N37" i="12"/>
  <c r="O37" i="12"/>
  <c r="R37" i="12"/>
  <c r="M42" i="12"/>
  <c r="N42" i="12"/>
  <c r="O42" i="12"/>
  <c r="R42" i="12"/>
  <c r="M54" i="12"/>
  <c r="N54" i="12"/>
  <c r="O54" i="12"/>
  <c r="R54" i="12"/>
  <c r="M33" i="12"/>
  <c r="N33" i="12"/>
  <c r="O33" i="12"/>
  <c r="R33" i="12"/>
  <c r="M34" i="12"/>
  <c r="N34" i="12"/>
  <c r="O34" i="12"/>
  <c r="R34" i="12"/>
  <c r="M51" i="12"/>
  <c r="N51" i="12"/>
  <c r="O51" i="12"/>
  <c r="R51" i="12"/>
  <c r="M50" i="12"/>
  <c r="N50" i="12"/>
  <c r="O50" i="12"/>
  <c r="R50" i="12"/>
  <c r="M57" i="12"/>
  <c r="N57" i="12"/>
  <c r="O57" i="12"/>
  <c r="R57" i="12"/>
  <c r="M38" i="12"/>
  <c r="N38" i="12"/>
  <c r="O38" i="12"/>
  <c r="R38" i="12"/>
  <c r="M53" i="12"/>
  <c r="N53" i="12"/>
  <c r="O53" i="12"/>
  <c r="R53" i="12"/>
  <c r="M44" i="12"/>
  <c r="N44" i="12"/>
  <c r="O44" i="12"/>
  <c r="R44" i="12"/>
  <c r="M48" i="12"/>
  <c r="N48" i="12"/>
  <c r="O48" i="12"/>
  <c r="R48" i="12"/>
  <c r="B40" i="12"/>
  <c r="C40" i="12"/>
  <c r="B14" i="12"/>
  <c r="C14" i="12"/>
  <c r="B61" i="12"/>
  <c r="C61" i="12"/>
  <c r="B47" i="12"/>
  <c r="C47" i="12"/>
  <c r="B41" i="12"/>
  <c r="C41" i="12"/>
  <c r="B58" i="12"/>
  <c r="C58" i="12"/>
  <c r="B55" i="12"/>
  <c r="C55" i="12"/>
  <c r="B35" i="12"/>
  <c r="C35" i="12"/>
  <c r="B29" i="12"/>
  <c r="C29" i="12"/>
  <c r="I29" i="12" s="1"/>
  <c r="B31" i="12"/>
  <c r="C31" i="12"/>
  <c r="B20" i="12"/>
  <c r="C20" i="12"/>
  <c r="I20" i="12" s="1"/>
  <c r="J20" i="12" s="1"/>
  <c r="B13" i="12"/>
  <c r="C13" i="12"/>
  <c r="B45" i="12"/>
  <c r="C45" i="12"/>
  <c r="B43" i="12"/>
  <c r="C43" i="12"/>
  <c r="B32" i="12"/>
  <c r="C32" i="12"/>
  <c r="B49" i="12"/>
  <c r="C49" i="12"/>
  <c r="B30" i="12"/>
  <c r="C30" i="12"/>
  <c r="B23" i="12"/>
  <c r="C23" i="12"/>
  <c r="I23" i="12" s="1"/>
  <c r="B46" i="12"/>
  <c r="C46" i="12"/>
  <c r="B18" i="12"/>
  <c r="C18" i="12"/>
  <c r="B17" i="12"/>
  <c r="C17" i="12"/>
  <c r="I17" i="12" s="1"/>
  <c r="J17" i="12" s="1"/>
  <c r="B36" i="12"/>
  <c r="C36" i="12"/>
  <c r="I36" i="12" s="1"/>
  <c r="J36" i="12" s="1"/>
  <c r="B22" i="12"/>
  <c r="C22" i="12"/>
  <c r="I22" i="12" s="1"/>
  <c r="B19" i="12"/>
  <c r="C19" i="12"/>
  <c r="I19" i="12" s="1"/>
  <c r="B27" i="12"/>
  <c r="C27" i="12"/>
  <c r="I27" i="12" s="1"/>
  <c r="B24" i="12"/>
  <c r="C24" i="12"/>
  <c r="I24" i="12" s="1"/>
  <c r="J24" i="12" s="1"/>
  <c r="B56" i="12"/>
  <c r="C56" i="12"/>
  <c r="I56" i="12" s="1"/>
  <c r="J56" i="12" s="1"/>
  <c r="B25" i="12"/>
  <c r="C25" i="12"/>
  <c r="I25" i="12" s="1"/>
  <c r="B39" i="12"/>
  <c r="C39" i="12"/>
  <c r="I39" i="12" s="1"/>
  <c r="J39" i="12" s="1"/>
  <c r="B12" i="12"/>
  <c r="C12" i="12"/>
  <c r="I12" i="12" s="1"/>
  <c r="J12" i="12" s="1"/>
  <c r="B52" i="12"/>
  <c r="C52" i="12"/>
  <c r="I52" i="12" s="1"/>
  <c r="B15" i="12"/>
  <c r="C15" i="12"/>
  <c r="I15" i="12" s="1"/>
  <c r="B21" i="12"/>
  <c r="C21" i="12"/>
  <c r="I21" i="12" s="1"/>
  <c r="J21" i="12" s="1"/>
  <c r="B28" i="12"/>
  <c r="C28" i="12"/>
  <c r="I28" i="12" s="1"/>
  <c r="J28" i="12" s="1"/>
  <c r="B26" i="12"/>
  <c r="C26" i="12"/>
  <c r="I26" i="12" s="1"/>
  <c r="J26" i="12" s="1"/>
  <c r="B16" i="12"/>
  <c r="C16" i="12"/>
  <c r="I16" i="12" s="1"/>
  <c r="J16" i="12" s="1"/>
  <c r="B59" i="12"/>
  <c r="C59" i="12"/>
  <c r="I59" i="12" s="1"/>
  <c r="J59" i="12" s="1"/>
  <c r="B37" i="12"/>
  <c r="C37" i="12"/>
  <c r="I37" i="12" s="1"/>
  <c r="J37" i="12" s="1"/>
  <c r="B42" i="12"/>
  <c r="C42" i="12"/>
  <c r="I42" i="12" s="1"/>
  <c r="J42" i="12" s="1"/>
  <c r="B54" i="12"/>
  <c r="C54" i="12"/>
  <c r="I54" i="12" s="1"/>
  <c r="J54" i="12" s="1"/>
  <c r="B33" i="12"/>
  <c r="C33" i="12"/>
  <c r="I33" i="12" s="1"/>
  <c r="J33" i="12" s="1"/>
  <c r="B34" i="12"/>
  <c r="C34" i="12"/>
  <c r="I34" i="12" s="1"/>
  <c r="J34" i="12" s="1"/>
  <c r="B51" i="12"/>
  <c r="C51" i="12"/>
  <c r="I51" i="12" s="1"/>
  <c r="J51" i="12" s="1"/>
  <c r="B50" i="12"/>
  <c r="C50" i="12"/>
  <c r="I50" i="12" s="1"/>
  <c r="J50" i="12" s="1"/>
  <c r="B57" i="12"/>
  <c r="C57" i="12"/>
  <c r="I57" i="12" s="1"/>
  <c r="J57" i="12" s="1"/>
  <c r="B38" i="12"/>
  <c r="C38" i="12"/>
  <c r="I38" i="12" s="1"/>
  <c r="J38" i="12" s="1"/>
  <c r="B53" i="12"/>
  <c r="C53" i="12"/>
  <c r="I53" i="12" s="1"/>
  <c r="J53" i="12" s="1"/>
  <c r="B44" i="12"/>
  <c r="C44" i="12"/>
  <c r="I44" i="12" s="1"/>
  <c r="J44" i="12" s="1"/>
  <c r="B48" i="12"/>
  <c r="C48" i="12"/>
  <c r="I48" i="12" s="1"/>
  <c r="J48" i="12" s="1"/>
  <c r="L209" i="6" l="1"/>
  <c r="U97" i="6"/>
  <c r="P107" i="6"/>
  <c r="R107" i="6"/>
  <c r="S107" i="6" s="1"/>
  <c r="U107" i="6" s="1"/>
  <c r="R114" i="6"/>
  <c r="S114" i="6" s="1"/>
  <c r="P114" i="6"/>
  <c r="P147" i="6"/>
  <c r="R147" i="6"/>
  <c r="S147" i="6" s="1"/>
  <c r="R111" i="6"/>
  <c r="S111" i="6" s="1"/>
  <c r="P111" i="6"/>
  <c r="R109" i="6"/>
  <c r="S109" i="6" s="1"/>
  <c r="P109" i="6"/>
  <c r="L208" i="6"/>
  <c r="P90" i="6"/>
  <c r="R90" i="6"/>
  <c r="S90" i="6" s="1"/>
  <c r="F213" i="6"/>
  <c r="F225" i="6"/>
  <c r="R225" i="6" s="1"/>
  <c r="S225" i="6" s="1"/>
  <c r="F231" i="6"/>
  <c r="R231" i="6" s="1"/>
  <c r="S231" i="6" s="1"/>
  <c r="F145" i="6"/>
  <c r="P145" i="6" s="1"/>
  <c r="P143" i="6"/>
  <c r="U143" i="6" s="1"/>
  <c r="F146" i="6"/>
  <c r="P146" i="6" s="1"/>
  <c r="F144" i="6"/>
  <c r="P144" i="6" s="1"/>
  <c r="R222" i="6"/>
  <c r="S222" i="6" s="1"/>
  <c r="P222" i="6"/>
  <c r="R214" i="6"/>
  <c r="S214" i="6" s="1"/>
  <c r="P214" i="6"/>
  <c r="R223" i="6"/>
  <c r="S223" i="6" s="1"/>
  <c r="P223" i="6"/>
  <c r="R229" i="6"/>
  <c r="S229" i="6" s="1"/>
  <c r="P229" i="6"/>
  <c r="R140" i="6"/>
  <c r="S140" i="6" s="1"/>
  <c r="P140" i="6"/>
  <c r="P81" i="6"/>
  <c r="R81" i="6"/>
  <c r="S81" i="6" s="1"/>
  <c r="P142" i="6"/>
  <c r="R142" i="6"/>
  <c r="S142" i="6" s="1"/>
  <c r="P139" i="6"/>
  <c r="R139" i="6"/>
  <c r="S139" i="6" s="1"/>
  <c r="P141" i="6"/>
  <c r="R141" i="6"/>
  <c r="S141" i="6" s="1"/>
  <c r="P227" i="6"/>
  <c r="R227" i="6"/>
  <c r="S227" i="6" s="1"/>
  <c r="I15" i="5"/>
  <c r="J15" i="5" s="1"/>
  <c r="I19" i="5"/>
  <c r="J19" i="5" s="1"/>
  <c r="I54" i="5"/>
  <c r="J54" i="5" s="1"/>
  <c r="I62" i="5"/>
  <c r="J62" i="5" s="1"/>
  <c r="I21" i="5"/>
  <c r="J21" i="5" s="1"/>
  <c r="P15" i="12"/>
  <c r="P17" i="12"/>
  <c r="P44" i="12"/>
  <c r="P50" i="12"/>
  <c r="P34" i="12"/>
  <c r="P48" i="12"/>
  <c r="P53" i="12"/>
  <c r="P57" i="12"/>
  <c r="P51" i="12"/>
  <c r="P33" i="12"/>
  <c r="P37" i="12"/>
  <c r="P28" i="12"/>
  <c r="P56" i="12"/>
  <c r="P20" i="12"/>
  <c r="P36" i="12"/>
  <c r="P38" i="12"/>
  <c r="P54" i="12"/>
  <c r="P16" i="12"/>
  <c r="P27" i="12"/>
  <c r="P42" i="12"/>
  <c r="P26" i="12"/>
  <c r="P19" i="12"/>
  <c r="P59" i="12"/>
  <c r="P12" i="12"/>
  <c r="P23" i="12"/>
  <c r="P24" i="12"/>
  <c r="P21" i="12"/>
  <c r="P39" i="12"/>
  <c r="J27" i="12"/>
  <c r="R15" i="12"/>
  <c r="R19" i="12"/>
  <c r="J52" i="12"/>
  <c r="P52" i="12"/>
  <c r="J15" i="12"/>
  <c r="J25" i="12"/>
  <c r="J19" i="12"/>
  <c r="J22" i="12"/>
  <c r="R21" i="12"/>
  <c r="U109" i="6" l="1"/>
  <c r="U111" i="6"/>
  <c r="U90" i="6"/>
  <c r="U114" i="6"/>
  <c r="U147" i="6"/>
  <c r="P225" i="6"/>
  <c r="U225" i="6" s="1"/>
  <c r="P231" i="6"/>
  <c r="U231" i="6" s="1"/>
  <c r="U222" i="6"/>
  <c r="U223" i="6"/>
  <c r="U214" i="6"/>
  <c r="U229" i="6"/>
  <c r="U140" i="6"/>
  <c r="U142" i="6"/>
  <c r="U227" i="6"/>
  <c r="U141" i="6"/>
  <c r="U81" i="6"/>
  <c r="U139" i="6"/>
  <c r="R157" i="6"/>
  <c r="S157" i="6" l="1"/>
  <c r="U157" i="6" s="1"/>
  <c r="P249" i="6"/>
  <c r="C132" i="6"/>
  <c r="D132" i="6"/>
  <c r="C61" i="6"/>
  <c r="D61" i="6"/>
  <c r="C184" i="6"/>
  <c r="D184" i="6"/>
  <c r="C135" i="6"/>
  <c r="D135" i="6"/>
  <c r="C116" i="6"/>
  <c r="D116" i="6"/>
  <c r="C130" i="6"/>
  <c r="D130" i="6"/>
  <c r="C120" i="6"/>
  <c r="D120" i="6"/>
  <c r="C121" i="6"/>
  <c r="D121" i="6"/>
  <c r="C122" i="6"/>
  <c r="D122" i="6"/>
  <c r="C185" i="6"/>
  <c r="D185" i="6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4" i="10"/>
  <c r="R45" i="10"/>
  <c r="R46" i="10"/>
  <c r="R47" i="10"/>
  <c r="R48" i="10"/>
  <c r="R49" i="10"/>
  <c r="R50" i="10"/>
  <c r="R51" i="10"/>
  <c r="R52" i="10"/>
  <c r="R53" i="10"/>
  <c r="R101" i="10"/>
  <c r="R54" i="10"/>
  <c r="R55" i="10"/>
  <c r="R56" i="10"/>
  <c r="R57" i="10"/>
  <c r="R58" i="10"/>
  <c r="R59" i="10"/>
  <c r="R60" i="10"/>
  <c r="R61" i="10"/>
  <c r="R62" i="10"/>
  <c r="R63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101" i="10"/>
  <c r="O54" i="10"/>
  <c r="O55" i="10"/>
  <c r="O56" i="10"/>
  <c r="O57" i="10"/>
  <c r="O58" i="10"/>
  <c r="O59" i="10"/>
  <c r="O60" i="10"/>
  <c r="O61" i="10"/>
  <c r="O62" i="10"/>
  <c r="O63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101" i="10"/>
  <c r="N54" i="10"/>
  <c r="N55" i="10"/>
  <c r="N56" i="10"/>
  <c r="N57" i="10"/>
  <c r="N58" i="10"/>
  <c r="N59" i="10"/>
  <c r="N60" i="10"/>
  <c r="N61" i="10"/>
  <c r="N62" i="10"/>
  <c r="N63" i="10"/>
  <c r="R144" i="6" l="1"/>
  <c r="S144" i="6" s="1"/>
  <c r="R118" i="6"/>
  <c r="S118" i="6" s="1"/>
  <c r="R151" i="6"/>
  <c r="S151" i="6" s="1"/>
  <c r="R125" i="6"/>
  <c r="S125" i="6" s="1"/>
  <c r="R124" i="6"/>
  <c r="S124" i="6" s="1"/>
  <c r="R123" i="6"/>
  <c r="S123" i="6" s="1"/>
  <c r="R177" i="6"/>
  <c r="S177" i="6" s="1"/>
  <c r="R178" i="6"/>
  <c r="S178" i="6" s="1"/>
  <c r="R164" i="6"/>
  <c r="S164" i="6" s="1"/>
  <c r="R167" i="6"/>
  <c r="S167" i="6" s="1"/>
  <c r="R105" i="6"/>
  <c r="S105" i="6" s="1"/>
  <c r="R150" i="6"/>
  <c r="S150" i="6" s="1"/>
  <c r="R173" i="6"/>
  <c r="S173" i="6" s="1"/>
  <c r="R169" i="6"/>
  <c r="S169" i="6" s="1"/>
  <c r="I57" i="10"/>
  <c r="J57" i="10" s="1"/>
  <c r="M46" i="10"/>
  <c r="P46" i="10" s="1"/>
  <c r="I64" i="6" s="1"/>
  <c r="I22" i="10"/>
  <c r="J22" i="10" s="1"/>
  <c r="M47" i="10"/>
  <c r="P47" i="10" s="1"/>
  <c r="I28" i="6" s="1"/>
  <c r="I15" i="10"/>
  <c r="J15" i="10" s="1"/>
  <c r="M48" i="10"/>
  <c r="P48" i="10" s="1"/>
  <c r="I66" i="6" s="1"/>
  <c r="I60" i="10"/>
  <c r="J60" i="10" s="1"/>
  <c r="M49" i="10"/>
  <c r="P49" i="10" s="1"/>
  <c r="I31" i="6" s="1"/>
  <c r="I45" i="10"/>
  <c r="J45" i="10" s="1"/>
  <c r="M50" i="10"/>
  <c r="P50" i="10" s="1"/>
  <c r="I50" i="6" s="1"/>
  <c r="I23" i="10"/>
  <c r="J23" i="10" s="1"/>
  <c r="M51" i="10"/>
  <c r="P51" i="10" s="1"/>
  <c r="I113" i="6" s="1"/>
  <c r="P113" i="6" s="1"/>
  <c r="I19" i="10"/>
  <c r="J19" i="10" s="1"/>
  <c r="M52" i="10"/>
  <c r="P52" i="10" s="1"/>
  <c r="I55" i="10"/>
  <c r="J55" i="10" s="1"/>
  <c r="M53" i="10"/>
  <c r="P53" i="10" s="1"/>
  <c r="I89" i="6" s="1"/>
  <c r="I54" i="10"/>
  <c r="J54" i="10" s="1"/>
  <c r="M101" i="10"/>
  <c r="P101" i="10" s="1"/>
  <c r="I53" i="10"/>
  <c r="J53" i="10" s="1"/>
  <c r="M54" i="10"/>
  <c r="P54" i="10" s="1"/>
  <c r="I52" i="10"/>
  <c r="J52" i="10" s="1"/>
  <c r="M55" i="10"/>
  <c r="P55" i="10" s="1"/>
  <c r="I83" i="6" s="1"/>
  <c r="P83" i="6" s="1"/>
  <c r="I63" i="10"/>
  <c r="J63" i="10" s="1"/>
  <c r="M56" i="10"/>
  <c r="P56" i="10" s="1"/>
  <c r="I126" i="6" s="1"/>
  <c r="P126" i="6" s="1"/>
  <c r="I70" i="10"/>
  <c r="J70" i="10" s="1"/>
  <c r="M57" i="10"/>
  <c r="P57" i="10" s="1"/>
  <c r="I128" i="6" s="1"/>
  <c r="P128" i="6" s="1"/>
  <c r="I37" i="10"/>
  <c r="J37" i="10" s="1"/>
  <c r="M58" i="10"/>
  <c r="P58" i="10" s="1"/>
  <c r="I13" i="10"/>
  <c r="J13" i="10" s="1"/>
  <c r="M59" i="10"/>
  <c r="P59" i="10" s="1"/>
  <c r="I112" i="6" s="1"/>
  <c r="I28" i="10"/>
  <c r="J28" i="10" s="1"/>
  <c r="M60" i="10"/>
  <c r="P60" i="10" s="1"/>
  <c r="I127" i="6" s="1"/>
  <c r="P127" i="6" s="1"/>
  <c r="I25" i="10"/>
  <c r="J25" i="10" s="1"/>
  <c r="M61" i="10"/>
  <c r="P61" i="10" s="1"/>
  <c r="I43" i="10"/>
  <c r="J43" i="10" s="1"/>
  <c r="M62" i="10"/>
  <c r="P62" i="10" s="1"/>
  <c r="I119" i="6" s="1"/>
  <c r="P119" i="6" s="1"/>
  <c r="I47" i="10"/>
  <c r="J47" i="10" s="1"/>
  <c r="M63" i="10"/>
  <c r="P63" i="10" s="1"/>
  <c r="I41" i="10"/>
  <c r="J41" i="10" s="1"/>
  <c r="B56" i="10"/>
  <c r="B18" i="10"/>
  <c r="B16" i="10"/>
  <c r="B35" i="10"/>
  <c r="B14" i="10"/>
  <c r="B68" i="10"/>
  <c r="B62" i="10"/>
  <c r="B30" i="10"/>
  <c r="B17" i="10"/>
  <c r="B101" i="10"/>
  <c r="B67" i="10"/>
  <c r="B32" i="10"/>
  <c r="B33" i="10"/>
  <c r="B61" i="10"/>
  <c r="B51" i="10"/>
  <c r="B27" i="10"/>
  <c r="B64" i="10"/>
  <c r="B71" i="10"/>
  <c r="B42" i="10"/>
  <c r="B20" i="10"/>
  <c r="B46" i="10"/>
  <c r="B39" i="10"/>
  <c r="B29" i="10"/>
  <c r="B72" i="10"/>
  <c r="B21" i="10"/>
  <c r="B66" i="10"/>
  <c r="B40" i="10"/>
  <c r="B31" i="10"/>
  <c r="B26" i="10"/>
  <c r="B38" i="10"/>
  <c r="B24" i="10"/>
  <c r="B50" i="10"/>
  <c r="B57" i="10"/>
  <c r="B22" i="10"/>
  <c r="B15" i="10"/>
  <c r="B60" i="10"/>
  <c r="B45" i="10"/>
  <c r="B23" i="10"/>
  <c r="B19" i="10"/>
  <c r="B55" i="10"/>
  <c r="B54" i="10"/>
  <c r="B53" i="10"/>
  <c r="B52" i="10"/>
  <c r="B63" i="10"/>
  <c r="B70" i="10"/>
  <c r="B37" i="10"/>
  <c r="B13" i="10"/>
  <c r="B28" i="10"/>
  <c r="B25" i="10"/>
  <c r="B43" i="10"/>
  <c r="B47" i="10"/>
  <c r="B41" i="10"/>
  <c r="B12" i="10"/>
  <c r="P258" i="6"/>
  <c r="P251" i="6"/>
  <c r="D8" i="6"/>
  <c r="D176" i="6"/>
  <c r="D149" i="6"/>
  <c r="D25" i="6"/>
  <c r="D168" i="6"/>
  <c r="D34" i="6"/>
  <c r="D24" i="6"/>
  <c r="D172" i="6"/>
  <c r="D79" i="6"/>
  <c r="D48" i="6"/>
  <c r="D58" i="6"/>
  <c r="D118" i="6"/>
  <c r="D112" i="6"/>
  <c r="D60" i="6"/>
  <c r="D177" i="6"/>
  <c r="D123" i="6"/>
  <c r="D74" i="6"/>
  <c r="D124" i="6"/>
  <c r="D125" i="6"/>
  <c r="D65" i="6"/>
  <c r="D45" i="6"/>
  <c r="D52" i="6"/>
  <c r="D169" i="6"/>
  <c r="D151" i="6"/>
  <c r="D148" i="6"/>
  <c r="D127" i="6"/>
  <c r="D40" i="6"/>
  <c r="D128" i="6"/>
  <c r="D129" i="6"/>
  <c r="D91" i="6"/>
  <c r="D94" i="6"/>
  <c r="D173" i="6"/>
  <c r="D150" i="6"/>
  <c r="D105" i="6"/>
  <c r="D139" i="6"/>
  <c r="D140" i="6"/>
  <c r="D163" i="6"/>
  <c r="D178" i="6"/>
  <c r="D31" i="6"/>
  <c r="D64" i="6"/>
  <c r="D98" i="6"/>
  <c r="D115" i="6"/>
  <c r="D167" i="6"/>
  <c r="D82" i="6"/>
  <c r="D126" i="6"/>
  <c r="D113" i="6"/>
  <c r="D164" i="6"/>
  <c r="D156" i="6"/>
  <c r="D77" i="6"/>
  <c r="D42" i="6"/>
  <c r="D186" i="6"/>
  <c r="D66" i="6"/>
  <c r="D175" i="6"/>
  <c r="D93" i="6"/>
  <c r="D110" i="6"/>
  <c r="D166" i="6"/>
  <c r="D119" i="6"/>
  <c r="C54" i="6"/>
  <c r="C8" i="6"/>
  <c r="C176" i="6"/>
  <c r="C149" i="6"/>
  <c r="C25" i="6"/>
  <c r="C168" i="6"/>
  <c r="C34" i="6"/>
  <c r="C24" i="6"/>
  <c r="C172" i="6"/>
  <c r="C79" i="6"/>
  <c r="C48" i="6"/>
  <c r="C58" i="6"/>
  <c r="C118" i="6"/>
  <c r="C112" i="6"/>
  <c r="C60" i="6"/>
  <c r="C177" i="6"/>
  <c r="C123" i="6"/>
  <c r="C74" i="6"/>
  <c r="C124" i="6"/>
  <c r="C125" i="6"/>
  <c r="C65" i="6"/>
  <c r="C45" i="6"/>
  <c r="C52" i="6"/>
  <c r="C169" i="6"/>
  <c r="C151" i="6"/>
  <c r="C148" i="6"/>
  <c r="C127" i="6"/>
  <c r="C40" i="6"/>
  <c r="C128" i="6"/>
  <c r="C129" i="6"/>
  <c r="C91" i="6"/>
  <c r="C94" i="6"/>
  <c r="C173" i="6"/>
  <c r="C150" i="6"/>
  <c r="C105" i="6"/>
  <c r="C139" i="6"/>
  <c r="C140" i="6"/>
  <c r="C163" i="6"/>
  <c r="C178" i="6"/>
  <c r="C31" i="6"/>
  <c r="C64" i="6"/>
  <c r="C98" i="6"/>
  <c r="C115" i="6"/>
  <c r="C167" i="6"/>
  <c r="C82" i="6"/>
  <c r="C126" i="6"/>
  <c r="C113" i="6"/>
  <c r="C164" i="6"/>
  <c r="C156" i="6"/>
  <c r="C77" i="6"/>
  <c r="C42" i="6"/>
  <c r="C186" i="6"/>
  <c r="C66" i="6"/>
  <c r="C175" i="6"/>
  <c r="C93" i="6"/>
  <c r="C110" i="6"/>
  <c r="C166" i="6"/>
  <c r="C119" i="6"/>
  <c r="I129" i="6" l="1"/>
  <c r="R130" i="6"/>
  <c r="S130" i="6" s="1"/>
  <c r="U130" i="6" s="1"/>
  <c r="I11" i="6"/>
  <c r="R122" i="6"/>
  <c r="S122" i="6" s="1"/>
  <c r="U122" i="6" s="1"/>
  <c r="I133" i="6"/>
  <c r="P133" i="6" s="1"/>
  <c r="R127" i="6"/>
  <c r="S127" i="6" s="1"/>
  <c r="U127" i="6" s="1"/>
  <c r="R128" i="6"/>
  <c r="S128" i="6" s="1"/>
  <c r="U128" i="6" s="1"/>
  <c r="R185" i="6"/>
  <c r="S185" i="6" s="1"/>
  <c r="U185" i="6" s="1"/>
  <c r="I120" i="6"/>
  <c r="P120" i="6" s="1"/>
  <c r="R112" i="6"/>
  <c r="S112" i="6" s="1"/>
  <c r="P112" i="6"/>
  <c r="I116" i="6"/>
  <c r="P116" i="6" s="1"/>
  <c r="I205" i="6"/>
  <c r="R121" i="6"/>
  <c r="R113" i="6"/>
  <c r="R82" i="6"/>
  <c r="U123" i="6"/>
  <c r="U124" i="6"/>
  <c r="U164" i="6"/>
  <c r="U144" i="6"/>
  <c r="U125" i="6"/>
  <c r="U105" i="6"/>
  <c r="U169" i="6"/>
  <c r="U177" i="6"/>
  <c r="U151" i="6"/>
  <c r="U167" i="6"/>
  <c r="U150" i="6"/>
  <c r="U118" i="6"/>
  <c r="U173" i="6"/>
  <c r="U178" i="6"/>
  <c r="I101" i="14"/>
  <c r="I102" i="14"/>
  <c r="I103" i="14"/>
  <c r="P250" i="6"/>
  <c r="P256" i="6"/>
  <c r="P252" i="6"/>
  <c r="P248" i="6"/>
  <c r="C21" i="6"/>
  <c r="D21" i="6"/>
  <c r="D18" i="6"/>
  <c r="C161" i="6"/>
  <c r="D161" i="6"/>
  <c r="C20" i="6"/>
  <c r="D20" i="6"/>
  <c r="C153" i="6"/>
  <c r="D153" i="6"/>
  <c r="C70" i="6"/>
  <c r="D70" i="6"/>
  <c r="C62" i="6"/>
  <c r="D62" i="6"/>
  <c r="C92" i="6"/>
  <c r="D92" i="6"/>
  <c r="C30" i="6"/>
  <c r="D30" i="6"/>
  <c r="C162" i="6"/>
  <c r="D162" i="6"/>
  <c r="C55" i="6"/>
  <c r="D55" i="6"/>
  <c r="D44" i="6"/>
  <c r="C47" i="6"/>
  <c r="D47" i="6"/>
  <c r="C7" i="6"/>
  <c r="D7" i="6"/>
  <c r="C99" i="6"/>
  <c r="D99" i="6"/>
  <c r="C6" i="6"/>
  <c r="D6" i="6"/>
  <c r="C71" i="6"/>
  <c r="D71" i="6"/>
  <c r="C39" i="6"/>
  <c r="D39" i="6"/>
  <c r="C89" i="6"/>
  <c r="D89" i="6"/>
  <c r="C179" i="6"/>
  <c r="D179" i="6"/>
  <c r="C133" i="6"/>
  <c r="D133" i="6"/>
  <c r="C180" i="6"/>
  <c r="D180" i="6"/>
  <c r="C73" i="6"/>
  <c r="D73" i="6"/>
  <c r="C183" i="6"/>
  <c r="D183" i="6"/>
  <c r="C85" i="6"/>
  <c r="D85" i="6"/>
  <c r="C138" i="6"/>
  <c r="D138" i="6"/>
  <c r="R50" i="9"/>
  <c r="M104" i="9"/>
  <c r="N104" i="9"/>
  <c r="R104" i="9"/>
  <c r="M103" i="9"/>
  <c r="N103" i="9"/>
  <c r="R103" i="9"/>
  <c r="M106" i="9"/>
  <c r="N106" i="9"/>
  <c r="R106" i="9"/>
  <c r="M101" i="9"/>
  <c r="N101" i="9"/>
  <c r="R101" i="9"/>
  <c r="M102" i="9"/>
  <c r="N102" i="9"/>
  <c r="R102" i="9"/>
  <c r="M109" i="9"/>
  <c r="N109" i="9"/>
  <c r="R109" i="9"/>
  <c r="M108" i="9"/>
  <c r="N108" i="9"/>
  <c r="R108" i="9"/>
  <c r="M105" i="9"/>
  <c r="N105" i="9"/>
  <c r="R105" i="9"/>
  <c r="M100" i="9"/>
  <c r="N100" i="9"/>
  <c r="R100" i="9"/>
  <c r="M107" i="9"/>
  <c r="N107" i="9"/>
  <c r="R107" i="9"/>
  <c r="J39" i="9"/>
  <c r="I100" i="9"/>
  <c r="J100" i="9" s="1"/>
  <c r="J14" i="9"/>
  <c r="J51" i="9"/>
  <c r="I102" i="9"/>
  <c r="J102" i="9" s="1"/>
  <c r="J29" i="9"/>
  <c r="J22" i="9"/>
  <c r="I107" i="9"/>
  <c r="J107" i="9" s="1"/>
  <c r="J26" i="9"/>
  <c r="I106" i="9"/>
  <c r="J106" i="9" s="1"/>
  <c r="J47" i="9"/>
  <c r="J36" i="9"/>
  <c r="U112" i="6" l="1"/>
  <c r="R116" i="6"/>
  <c r="S116" i="6" s="1"/>
  <c r="U116" i="6" s="1"/>
  <c r="P129" i="6"/>
  <c r="R129" i="6"/>
  <c r="S129" i="6" s="1"/>
  <c r="R120" i="6"/>
  <c r="S120" i="6" s="1"/>
  <c r="U120" i="6" s="1"/>
  <c r="I206" i="6"/>
  <c r="I207" i="6" s="1"/>
  <c r="S82" i="6"/>
  <c r="U82" i="6" s="1"/>
  <c r="S113" i="6"/>
  <c r="U113" i="6" s="1"/>
  <c r="S121" i="6"/>
  <c r="U121" i="6" s="1"/>
  <c r="J38" i="9"/>
  <c r="J12" i="9"/>
  <c r="P100" i="9"/>
  <c r="G221" i="6" s="1"/>
  <c r="P108" i="9"/>
  <c r="G232" i="6" s="1"/>
  <c r="P104" i="9"/>
  <c r="G208" i="6" s="1"/>
  <c r="R208" i="6" s="1"/>
  <c r="P105" i="9"/>
  <c r="G226" i="6" s="1"/>
  <c r="P102" i="9"/>
  <c r="G209" i="6" s="1"/>
  <c r="P106" i="9"/>
  <c r="G228" i="6" s="1"/>
  <c r="P103" i="9"/>
  <c r="G224" i="6" s="1"/>
  <c r="P107" i="9"/>
  <c r="G230" i="6" s="1"/>
  <c r="P109" i="9"/>
  <c r="P101" i="9"/>
  <c r="G211" i="6" s="1"/>
  <c r="P246" i="6"/>
  <c r="R12" i="15"/>
  <c r="P241" i="6"/>
  <c r="P243" i="6"/>
  <c r="P242" i="6"/>
  <c r="P247" i="6"/>
  <c r="P244" i="6"/>
  <c r="C84" i="6"/>
  <c r="D84" i="6"/>
  <c r="M14" i="9"/>
  <c r="U129" i="6" l="1"/>
  <c r="P208" i="6"/>
  <c r="S208" i="6"/>
  <c r="P232" i="6"/>
  <c r="R232" i="6"/>
  <c r="S232" i="6" s="1"/>
  <c r="P230" i="6"/>
  <c r="R230" i="6"/>
  <c r="S230" i="6" s="1"/>
  <c r="R224" i="6"/>
  <c r="S224" i="6" s="1"/>
  <c r="P224" i="6"/>
  <c r="R226" i="6"/>
  <c r="S226" i="6" s="1"/>
  <c r="P226" i="6"/>
  <c r="P111" i="9"/>
  <c r="P228" i="6"/>
  <c r="R228" i="6"/>
  <c r="S228" i="6" s="1"/>
  <c r="P209" i="6"/>
  <c r="R209" i="6"/>
  <c r="S209" i="6" s="1"/>
  <c r="R165" i="6"/>
  <c r="S165" i="6" s="1"/>
  <c r="R92" i="6"/>
  <c r="S92" i="6" s="1"/>
  <c r="R162" i="6"/>
  <c r="S162" i="6" s="1"/>
  <c r="C17" i="6"/>
  <c r="D17" i="6"/>
  <c r="C22" i="6"/>
  <c r="D22" i="6"/>
  <c r="M37" i="15"/>
  <c r="N37" i="15"/>
  <c r="O37" i="15"/>
  <c r="R37" i="15"/>
  <c r="J28" i="15"/>
  <c r="C27" i="15"/>
  <c r="R20" i="15"/>
  <c r="R36" i="15"/>
  <c r="R13" i="15"/>
  <c r="R14" i="15"/>
  <c r="R15" i="15"/>
  <c r="R16" i="15"/>
  <c r="R17" i="15"/>
  <c r="R18" i="15"/>
  <c r="R19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234" i="6" l="1"/>
  <c r="S234" i="6" s="1"/>
  <c r="P234" i="6"/>
  <c r="G206" i="6"/>
  <c r="P78" i="9" s="1"/>
  <c r="U226" i="6"/>
  <c r="U208" i="6"/>
  <c r="G205" i="6"/>
  <c r="U232" i="6"/>
  <c r="U209" i="6"/>
  <c r="U224" i="6"/>
  <c r="U228" i="6"/>
  <c r="U230" i="6"/>
  <c r="R221" i="6"/>
  <c r="S221" i="6" s="1"/>
  <c r="P221" i="6"/>
  <c r="U165" i="6"/>
  <c r="U162" i="6"/>
  <c r="U92" i="6"/>
  <c r="P37" i="15"/>
  <c r="C36" i="15"/>
  <c r="C37" i="15"/>
  <c r="C33" i="15"/>
  <c r="C34" i="15"/>
  <c r="C35" i="15"/>
  <c r="C32" i="15"/>
  <c r="C30" i="15"/>
  <c r="C31" i="15"/>
  <c r="C29" i="15"/>
  <c r="C28" i="15"/>
  <c r="C26" i="15"/>
  <c r="C25" i="15"/>
  <c r="C24" i="15"/>
  <c r="C22" i="15"/>
  <c r="C23" i="15"/>
  <c r="C21" i="15"/>
  <c r="C20" i="15"/>
  <c r="C19" i="15"/>
  <c r="C18" i="15"/>
  <c r="C17" i="15"/>
  <c r="C16" i="15"/>
  <c r="C15" i="15"/>
  <c r="J15" i="15" s="1"/>
  <c r="C14" i="15"/>
  <c r="C13" i="15"/>
  <c r="C12" i="15"/>
  <c r="U234" i="6" l="1"/>
  <c r="G207" i="6"/>
  <c r="U221" i="6"/>
  <c r="M52" i="9"/>
  <c r="N52" i="9"/>
  <c r="O52" i="9"/>
  <c r="R45" i="9"/>
  <c r="M45" i="10"/>
  <c r="P45" i="10" s="1"/>
  <c r="I98" i="6" s="1"/>
  <c r="I56" i="10"/>
  <c r="J56" i="10" s="1"/>
  <c r="C44" i="5"/>
  <c r="C51" i="5"/>
  <c r="C22" i="5"/>
  <c r="J29" i="12"/>
  <c r="J23" i="12"/>
  <c r="P98" i="6" l="1"/>
  <c r="R98" i="6"/>
  <c r="S98" i="6" s="1"/>
  <c r="I22" i="5"/>
  <c r="J22" i="5" s="1"/>
  <c r="I44" i="5"/>
  <c r="J44" i="5" s="1"/>
  <c r="J37" i="9"/>
  <c r="I51" i="5"/>
  <c r="J51" i="5" s="1"/>
  <c r="R172" i="6"/>
  <c r="S172" i="6" s="1"/>
  <c r="P52" i="9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101" i="14"/>
  <c r="R102" i="14"/>
  <c r="R103" i="14"/>
  <c r="R12" i="14"/>
  <c r="C102" i="14"/>
  <c r="C101" i="14"/>
  <c r="C103" i="14"/>
  <c r="B16" i="14"/>
  <c r="B102" i="14"/>
  <c r="B13" i="14"/>
  <c r="B14" i="14"/>
  <c r="B38" i="14"/>
  <c r="B24" i="14"/>
  <c r="B23" i="14"/>
  <c r="B44" i="14"/>
  <c r="B39" i="14"/>
  <c r="B17" i="14"/>
  <c r="B43" i="14"/>
  <c r="B25" i="14"/>
  <c r="B30" i="14"/>
  <c r="B37" i="14"/>
  <c r="B12" i="14"/>
  <c r="B15" i="14"/>
  <c r="B18" i="14"/>
  <c r="B19" i="14"/>
  <c r="B29" i="14"/>
  <c r="B26" i="14"/>
  <c r="B21" i="14"/>
  <c r="B28" i="14"/>
  <c r="B45" i="14"/>
  <c r="B36" i="14"/>
  <c r="B40" i="14"/>
  <c r="B20" i="14"/>
  <c r="B31" i="14"/>
  <c r="B33" i="14"/>
  <c r="B35" i="14"/>
  <c r="B101" i="14"/>
  <c r="B41" i="14"/>
  <c r="B27" i="14"/>
  <c r="B103" i="14"/>
  <c r="B34" i="14"/>
  <c r="B42" i="14"/>
  <c r="B32" i="14"/>
  <c r="B22" i="14"/>
  <c r="J30" i="14"/>
  <c r="G134" i="6" l="1"/>
  <c r="G135" i="6"/>
  <c r="P135" i="6" s="1"/>
  <c r="U98" i="6"/>
  <c r="U172" i="6"/>
  <c r="R131" i="6"/>
  <c r="S131" i="6" s="1"/>
  <c r="R160" i="6"/>
  <c r="S160" i="6" s="1"/>
  <c r="R158" i="6"/>
  <c r="S158" i="6" s="1"/>
  <c r="R154" i="6"/>
  <c r="S154" i="6" s="1"/>
  <c r="C41" i="6"/>
  <c r="D41" i="6"/>
  <c r="I40" i="12"/>
  <c r="J40" i="12" s="1"/>
  <c r="I41" i="12"/>
  <c r="J41" i="12" s="1"/>
  <c r="I58" i="12"/>
  <c r="J58" i="12" s="1"/>
  <c r="J14" i="13"/>
  <c r="J15" i="13"/>
  <c r="J16" i="13"/>
  <c r="J18" i="13"/>
  <c r="J17" i="13"/>
  <c r="J22" i="13"/>
  <c r="J35" i="13"/>
  <c r="J24" i="13"/>
  <c r="J25" i="13"/>
  <c r="J20" i="13"/>
  <c r="J26" i="13"/>
  <c r="J30" i="13"/>
  <c r="J21" i="13"/>
  <c r="J13" i="13"/>
  <c r="J32" i="13"/>
  <c r="J34" i="13"/>
  <c r="J96" i="13"/>
  <c r="J43" i="13"/>
  <c r="J28" i="13"/>
  <c r="J29" i="13"/>
  <c r="J19" i="13"/>
  <c r="J31" i="13"/>
  <c r="J23" i="13"/>
  <c r="J38" i="13"/>
  <c r="J27" i="13"/>
  <c r="J40" i="13"/>
  <c r="J97" i="13"/>
  <c r="J33" i="13" l="1"/>
  <c r="R13" i="13"/>
  <c r="J12" i="13"/>
  <c r="R25" i="12" l="1"/>
  <c r="R31" i="12"/>
  <c r="R22" i="12"/>
  <c r="I35" i="12" l="1"/>
  <c r="J35" i="12" s="1"/>
  <c r="I18" i="12"/>
  <c r="J18" i="12" s="1"/>
  <c r="I43" i="12"/>
  <c r="J43" i="12" s="1"/>
  <c r="I46" i="12"/>
  <c r="J46" i="12" s="1"/>
  <c r="I47" i="12"/>
  <c r="J47" i="12" s="1"/>
  <c r="I49" i="12"/>
  <c r="J49" i="12" s="1"/>
  <c r="I30" i="12"/>
  <c r="J30" i="12" s="1"/>
  <c r="I31" i="12"/>
  <c r="J31" i="12" s="1"/>
  <c r="I55" i="12"/>
  <c r="J55" i="12" s="1"/>
  <c r="I32" i="12"/>
  <c r="J32" i="12" s="1"/>
  <c r="I13" i="12"/>
  <c r="J13" i="12" s="1"/>
  <c r="I14" i="12"/>
  <c r="J14" i="12" s="1"/>
  <c r="I45" i="12"/>
  <c r="J45" i="12" s="1"/>
  <c r="I20" i="10"/>
  <c r="I51" i="10"/>
  <c r="M21" i="10"/>
  <c r="P21" i="10" s="1"/>
  <c r="I8" i="6" s="1"/>
  <c r="I14" i="10"/>
  <c r="I17" i="10"/>
  <c r="I26" i="10"/>
  <c r="I33" i="10"/>
  <c r="I72" i="10"/>
  <c r="I62" i="10"/>
  <c r="I71" i="10"/>
  <c r="I16" i="10"/>
  <c r="I12" i="10"/>
  <c r="I38" i="10"/>
  <c r="I24" i="10"/>
  <c r="I21" i="10"/>
  <c r="I32" i="10"/>
  <c r="I30" i="10"/>
  <c r="I29" i="10"/>
  <c r="I35" i="10"/>
  <c r="I31" i="10"/>
  <c r="I68" i="10"/>
  <c r="I46" i="10"/>
  <c r="C101" i="10"/>
  <c r="I101" i="10" s="1"/>
  <c r="I64" i="10"/>
  <c r="I40" i="10"/>
  <c r="I50" i="10"/>
  <c r="I42" i="10"/>
  <c r="I39" i="10"/>
  <c r="I66" i="10"/>
  <c r="I67" i="10"/>
  <c r="J67" i="10" s="1"/>
  <c r="I27" i="10"/>
  <c r="I61" i="10"/>
  <c r="I18" i="10"/>
  <c r="R26" i="9"/>
  <c r="R42" i="9"/>
  <c r="R20" i="9"/>
  <c r="R44" i="9"/>
  <c r="R37" i="9"/>
  <c r="R56" i="9"/>
  <c r="R22" i="9"/>
  <c r="C37" i="5"/>
  <c r="C60" i="5"/>
  <c r="C30" i="5"/>
  <c r="C18" i="5"/>
  <c r="C27" i="5"/>
  <c r="C34" i="5"/>
  <c r="C49" i="5"/>
  <c r="C65" i="5"/>
  <c r="C26" i="5"/>
  <c r="C61" i="5"/>
  <c r="C53" i="5"/>
  <c r="C45" i="5"/>
  <c r="C17" i="5"/>
  <c r="C66" i="5"/>
  <c r="C56" i="5"/>
  <c r="C35" i="5"/>
  <c r="C39" i="5"/>
  <c r="C20" i="5"/>
  <c r="C105" i="5"/>
  <c r="C16" i="5"/>
  <c r="C59" i="5"/>
  <c r="C28" i="5"/>
  <c r="C36" i="5"/>
  <c r="C50" i="5"/>
  <c r="C29" i="5"/>
  <c r="C46" i="5"/>
  <c r="C63" i="5"/>
  <c r="C14" i="5"/>
  <c r="C58" i="5"/>
  <c r="C52" i="5"/>
  <c r="D32" i="6"/>
  <c r="D28" i="6"/>
  <c r="D35" i="6"/>
  <c r="D13" i="6"/>
  <c r="D12" i="6"/>
  <c r="D36" i="6"/>
  <c r="D56" i="6"/>
  <c r="D15" i="6"/>
  <c r="D57" i="6"/>
  <c r="D43" i="6"/>
  <c r="D49" i="6"/>
  <c r="D102" i="6"/>
  <c r="D63" i="6"/>
  <c r="D23" i="6"/>
  <c r="D76" i="6"/>
  <c r="D174" i="6"/>
  <c r="D37" i="6"/>
  <c r="D96" i="6"/>
  <c r="D158" i="6"/>
  <c r="D182" i="6"/>
  <c r="D33" i="6"/>
  <c r="D181" i="6"/>
  <c r="D160" i="6"/>
  <c r="D136" i="6"/>
  <c r="D165" i="6"/>
  <c r="D54" i="6"/>
  <c r="D131" i="6"/>
  <c r="D154" i="6"/>
  <c r="D159" i="6"/>
  <c r="D53" i="6"/>
  <c r="D29" i="6"/>
  <c r="D10" i="6"/>
  <c r="I26" i="5" l="1"/>
  <c r="J26" i="5" s="1"/>
  <c r="I50" i="5"/>
  <c r="J50" i="5" s="1"/>
  <c r="I36" i="5"/>
  <c r="J36" i="5" s="1"/>
  <c r="I56" i="5"/>
  <c r="J56" i="5" s="1"/>
  <c r="I49" i="5"/>
  <c r="J49" i="5" s="1"/>
  <c r="I20" i="5"/>
  <c r="J20" i="5" s="1"/>
  <c r="I52" i="5"/>
  <c r="J52" i="5" s="1"/>
  <c r="I28" i="5"/>
  <c r="J28" i="5" s="1"/>
  <c r="I34" i="5"/>
  <c r="J34" i="5" s="1"/>
  <c r="I39" i="5"/>
  <c r="J39" i="5" s="1"/>
  <c r="I58" i="5"/>
  <c r="J58" i="5" s="1"/>
  <c r="I17" i="5"/>
  <c r="J17" i="5" s="1"/>
  <c r="I27" i="5"/>
  <c r="J27" i="5" s="1"/>
  <c r="I29" i="5"/>
  <c r="J29" i="5" s="1"/>
  <c r="I37" i="5"/>
  <c r="J37" i="5" s="1"/>
  <c r="I45" i="5"/>
  <c r="J45" i="5" s="1"/>
  <c r="I18" i="5"/>
  <c r="J18" i="5" s="1"/>
  <c r="I46" i="5"/>
  <c r="J46" i="5" s="1"/>
  <c r="I63" i="5"/>
  <c r="J63" i="5" s="1"/>
  <c r="I53" i="5"/>
  <c r="J53" i="5" s="1"/>
  <c r="I30" i="5"/>
  <c r="J30" i="5" s="1"/>
  <c r="I61" i="5"/>
  <c r="J61" i="5" s="1"/>
  <c r="I60" i="5"/>
  <c r="J60" i="5" s="1"/>
  <c r="I35" i="5"/>
  <c r="J35" i="5" s="1"/>
  <c r="I59" i="5"/>
  <c r="J59" i="5" s="1"/>
  <c r="I16" i="5"/>
  <c r="J16" i="5" s="1"/>
  <c r="I105" i="5"/>
  <c r="J105" i="5" s="1"/>
  <c r="R39" i="5"/>
  <c r="I14" i="5"/>
  <c r="R12" i="5"/>
  <c r="I109" i="9"/>
  <c r="I108" i="9"/>
  <c r="I104" i="9"/>
  <c r="I105" i="9"/>
  <c r="I103" i="9"/>
  <c r="J41" i="9"/>
  <c r="I13" i="9"/>
  <c r="J30" i="9"/>
  <c r="R14" i="9"/>
  <c r="R43" i="9"/>
  <c r="R32" i="9"/>
  <c r="R25" i="9"/>
  <c r="R33" i="9"/>
  <c r="R19" i="9"/>
  <c r="R39" i="9"/>
  <c r="R28" i="9"/>
  <c r="R21" i="9"/>
  <c r="R54" i="9"/>
  <c r="R53" i="9"/>
  <c r="R55" i="9"/>
  <c r="R30" i="9"/>
  <c r="R46" i="9"/>
  <c r="R41" i="9"/>
  <c r="R16" i="9"/>
  <c r="R49" i="9"/>
  <c r="R36" i="9"/>
  <c r="R31" i="9"/>
  <c r="R47" i="9"/>
  <c r="R34" i="9"/>
  <c r="R59" i="9"/>
  <c r="R12" i="9"/>
  <c r="R52" i="9"/>
  <c r="R15" i="9"/>
  <c r="R24" i="9"/>
  <c r="R58" i="9"/>
  <c r="R27" i="9"/>
  <c r="R23" i="9"/>
  <c r="R38" i="9"/>
  <c r="R29" i="9"/>
  <c r="R13" i="9"/>
  <c r="R18" i="9"/>
  <c r="R40" i="9"/>
  <c r="R48" i="9"/>
  <c r="R35" i="9"/>
  <c r="R57" i="9"/>
  <c r="R17" i="9"/>
  <c r="M41" i="9"/>
  <c r="N41" i="9"/>
  <c r="O41" i="9"/>
  <c r="M42" i="9"/>
  <c r="N42" i="9"/>
  <c r="O42" i="9"/>
  <c r="M43" i="9"/>
  <c r="N43" i="9"/>
  <c r="O43" i="9"/>
  <c r="M44" i="9"/>
  <c r="N44" i="9"/>
  <c r="O44" i="9"/>
  <c r="M45" i="9"/>
  <c r="N45" i="9"/>
  <c r="O45" i="9"/>
  <c r="M46" i="9"/>
  <c r="N46" i="9"/>
  <c r="O46" i="9"/>
  <c r="M47" i="9"/>
  <c r="N47" i="9"/>
  <c r="O47" i="9"/>
  <c r="M48" i="9"/>
  <c r="N48" i="9"/>
  <c r="O48" i="9"/>
  <c r="M49" i="9"/>
  <c r="N49" i="9"/>
  <c r="O49" i="9"/>
  <c r="M50" i="9"/>
  <c r="N50" i="9"/>
  <c r="O50" i="9"/>
  <c r="M57" i="9"/>
  <c r="N57" i="9"/>
  <c r="O57" i="9"/>
  <c r="M56" i="9"/>
  <c r="N56" i="9"/>
  <c r="O56" i="9"/>
  <c r="M58" i="9"/>
  <c r="N58" i="9"/>
  <c r="O58" i="9"/>
  <c r="M53" i="9"/>
  <c r="N53" i="9"/>
  <c r="O53" i="9"/>
  <c r="M55" i="9"/>
  <c r="N55" i="9"/>
  <c r="O55" i="9"/>
  <c r="M54" i="9"/>
  <c r="N54" i="9"/>
  <c r="O54" i="9"/>
  <c r="M59" i="9"/>
  <c r="N59" i="9"/>
  <c r="O59" i="9"/>
  <c r="M51" i="9"/>
  <c r="N51" i="9"/>
  <c r="O51" i="9"/>
  <c r="R30" i="5"/>
  <c r="R31" i="5"/>
  <c r="R32" i="5"/>
  <c r="R33" i="5"/>
  <c r="R34" i="5"/>
  <c r="R35" i="5"/>
  <c r="R36" i="5"/>
  <c r="R37" i="5"/>
  <c r="R38" i="5"/>
  <c r="R40" i="5"/>
  <c r="R41" i="5"/>
  <c r="R42" i="5"/>
  <c r="R43" i="5"/>
  <c r="R44" i="5"/>
  <c r="R45" i="5"/>
  <c r="R46" i="5"/>
  <c r="R14" i="5"/>
  <c r="R15" i="5"/>
  <c r="R16" i="5"/>
  <c r="R17" i="5"/>
  <c r="R18" i="5"/>
  <c r="R19" i="5"/>
  <c r="R20" i="5"/>
  <c r="R21" i="5"/>
  <c r="R22" i="5"/>
  <c r="R23" i="5"/>
  <c r="R110" i="5"/>
  <c r="R24" i="5"/>
  <c r="R25" i="5"/>
  <c r="R26" i="5"/>
  <c r="R27" i="5"/>
  <c r="R28" i="5"/>
  <c r="R29" i="5"/>
  <c r="O36" i="15"/>
  <c r="N36" i="15"/>
  <c r="M36" i="15"/>
  <c r="J36" i="15"/>
  <c r="O35" i="15"/>
  <c r="N35" i="15"/>
  <c r="M35" i="15"/>
  <c r="J33" i="15"/>
  <c r="O34" i="15"/>
  <c r="N34" i="15"/>
  <c r="M34" i="15"/>
  <c r="J37" i="15"/>
  <c r="O33" i="15"/>
  <c r="N33" i="15"/>
  <c r="M33" i="15"/>
  <c r="J34" i="15"/>
  <c r="O32" i="15"/>
  <c r="N32" i="15"/>
  <c r="M32" i="15"/>
  <c r="J35" i="15"/>
  <c r="J32" i="15"/>
  <c r="O31" i="15"/>
  <c r="N31" i="15"/>
  <c r="M31" i="15"/>
  <c r="J31" i="15"/>
  <c r="O30" i="15"/>
  <c r="N30" i="15"/>
  <c r="M30" i="15"/>
  <c r="O29" i="15"/>
  <c r="N29" i="15"/>
  <c r="M29" i="15"/>
  <c r="J30" i="15"/>
  <c r="O28" i="15"/>
  <c r="N28" i="15"/>
  <c r="M28" i="15"/>
  <c r="J29" i="15"/>
  <c r="O27" i="15"/>
  <c r="N27" i="15"/>
  <c r="M27" i="15"/>
  <c r="J27" i="15"/>
  <c r="O26" i="15"/>
  <c r="N26" i="15"/>
  <c r="M26" i="15"/>
  <c r="J26" i="15"/>
  <c r="O25" i="15"/>
  <c r="N25" i="15"/>
  <c r="M25" i="15"/>
  <c r="J25" i="15"/>
  <c r="O24" i="15"/>
  <c r="N24" i="15"/>
  <c r="M24" i="15"/>
  <c r="J24" i="15"/>
  <c r="O23" i="15"/>
  <c r="N23" i="15"/>
  <c r="M23" i="15"/>
  <c r="J23" i="15"/>
  <c r="O22" i="15"/>
  <c r="N22" i="15"/>
  <c r="M22" i="15"/>
  <c r="J22" i="15"/>
  <c r="O21" i="15"/>
  <c r="N21" i="15"/>
  <c r="M21" i="15"/>
  <c r="J21" i="15"/>
  <c r="O20" i="15"/>
  <c r="N20" i="15"/>
  <c r="M20" i="15"/>
  <c r="J18" i="15"/>
  <c r="O19" i="15"/>
  <c r="N19" i="15"/>
  <c r="M19" i="15"/>
  <c r="J20" i="15"/>
  <c r="O18" i="15"/>
  <c r="N18" i="15"/>
  <c r="M18" i="15"/>
  <c r="J19" i="15"/>
  <c r="O17" i="15"/>
  <c r="N17" i="15"/>
  <c r="M17" i="15"/>
  <c r="J16" i="15"/>
  <c r="O16" i="15"/>
  <c r="N16" i="15"/>
  <c r="M16" i="15"/>
  <c r="J17" i="15"/>
  <c r="O15" i="15"/>
  <c r="N15" i="15"/>
  <c r="M15" i="15"/>
  <c r="O14" i="15"/>
  <c r="N14" i="15"/>
  <c r="M14" i="15"/>
  <c r="J14" i="15"/>
  <c r="O13" i="15"/>
  <c r="N13" i="15"/>
  <c r="M13" i="15"/>
  <c r="J13" i="15"/>
  <c r="O12" i="15"/>
  <c r="N12" i="15"/>
  <c r="M12" i="15"/>
  <c r="I12" i="15"/>
  <c r="J12" i="15" s="1"/>
  <c r="J39" i="14"/>
  <c r="J38" i="14"/>
  <c r="J45" i="14"/>
  <c r="J44" i="14"/>
  <c r="J33" i="14"/>
  <c r="O103" i="14"/>
  <c r="N103" i="14"/>
  <c r="M103" i="14"/>
  <c r="O102" i="14"/>
  <c r="N102" i="14"/>
  <c r="M102" i="14"/>
  <c r="O101" i="14"/>
  <c r="N101" i="14"/>
  <c r="M101" i="14"/>
  <c r="J32" i="14"/>
  <c r="O45" i="14"/>
  <c r="N45" i="14"/>
  <c r="M45" i="14"/>
  <c r="J25" i="14"/>
  <c r="O44" i="14"/>
  <c r="N44" i="14"/>
  <c r="M44" i="14"/>
  <c r="J14" i="14"/>
  <c r="O43" i="14"/>
  <c r="N43" i="14"/>
  <c r="M43" i="14"/>
  <c r="J103" i="14"/>
  <c r="O42" i="14"/>
  <c r="N42" i="14"/>
  <c r="M42" i="14"/>
  <c r="J40" i="14"/>
  <c r="O41" i="14"/>
  <c r="N41" i="14"/>
  <c r="M41" i="14"/>
  <c r="J36" i="14"/>
  <c r="O40" i="14"/>
  <c r="N40" i="14"/>
  <c r="M40" i="14"/>
  <c r="O39" i="14"/>
  <c r="N39" i="14"/>
  <c r="M39" i="14"/>
  <c r="J27" i="14"/>
  <c r="O38" i="14"/>
  <c r="N38" i="14"/>
  <c r="M38" i="14"/>
  <c r="J22" i="14"/>
  <c r="J24" i="14"/>
  <c r="O37" i="14"/>
  <c r="N37" i="14"/>
  <c r="M37" i="14"/>
  <c r="J102" i="14"/>
  <c r="O36" i="14"/>
  <c r="N36" i="14"/>
  <c r="M36" i="14"/>
  <c r="J28" i="14"/>
  <c r="O35" i="14"/>
  <c r="N35" i="14"/>
  <c r="M35" i="14"/>
  <c r="J29" i="14"/>
  <c r="O34" i="14"/>
  <c r="N34" i="14"/>
  <c r="M34" i="14"/>
  <c r="J19" i="14"/>
  <c r="O33" i="14"/>
  <c r="N33" i="14"/>
  <c r="M33" i="14"/>
  <c r="J18" i="14"/>
  <c r="O32" i="14"/>
  <c r="N32" i="14"/>
  <c r="M32" i="14"/>
  <c r="J21" i="14"/>
  <c r="O31" i="14"/>
  <c r="N31" i="14"/>
  <c r="M31" i="14"/>
  <c r="J12" i="14"/>
  <c r="O30" i="14"/>
  <c r="N30" i="14"/>
  <c r="M30" i="14"/>
  <c r="J37" i="14"/>
  <c r="O29" i="14"/>
  <c r="N29" i="14"/>
  <c r="M29" i="14"/>
  <c r="J35" i="14"/>
  <c r="O28" i="14"/>
  <c r="N28" i="14"/>
  <c r="M28" i="14"/>
  <c r="O27" i="14"/>
  <c r="N27" i="14"/>
  <c r="M27" i="14"/>
  <c r="J31" i="14"/>
  <c r="O26" i="14"/>
  <c r="N26" i="14"/>
  <c r="M26" i="14"/>
  <c r="J43" i="14"/>
  <c r="O25" i="14"/>
  <c r="N25" i="14"/>
  <c r="M25" i="14"/>
  <c r="J17" i="14"/>
  <c r="O24" i="14"/>
  <c r="N24" i="14"/>
  <c r="M24" i="14"/>
  <c r="O23" i="14"/>
  <c r="N23" i="14"/>
  <c r="M23" i="14"/>
  <c r="J34" i="14"/>
  <c r="O22" i="14"/>
  <c r="N22" i="14"/>
  <c r="M22" i="14"/>
  <c r="J101" i="14"/>
  <c r="O21" i="14"/>
  <c r="N21" i="14"/>
  <c r="M21" i="14"/>
  <c r="J26" i="14"/>
  <c r="O20" i="14"/>
  <c r="N20" i="14"/>
  <c r="M20" i="14"/>
  <c r="J23" i="14"/>
  <c r="O19" i="14"/>
  <c r="N19" i="14"/>
  <c r="M19" i="14"/>
  <c r="O18" i="14"/>
  <c r="N18" i="14"/>
  <c r="M18" i="14"/>
  <c r="J41" i="14"/>
  <c r="O17" i="14"/>
  <c r="N17" i="14"/>
  <c r="M17" i="14"/>
  <c r="J42" i="14"/>
  <c r="O16" i="14"/>
  <c r="N16" i="14"/>
  <c r="M16" i="14"/>
  <c r="J20" i="14"/>
  <c r="O15" i="14"/>
  <c r="N15" i="14"/>
  <c r="M15" i="14"/>
  <c r="J13" i="14"/>
  <c r="O14" i="14"/>
  <c r="N14" i="14"/>
  <c r="M14" i="14"/>
  <c r="O13" i="14"/>
  <c r="N13" i="14"/>
  <c r="M13" i="14"/>
  <c r="J15" i="14"/>
  <c r="O12" i="14"/>
  <c r="N12" i="14"/>
  <c r="M12" i="14"/>
  <c r="J16" i="14"/>
  <c r="O39" i="13"/>
  <c r="N39" i="13"/>
  <c r="M39" i="13"/>
  <c r="R39" i="13"/>
  <c r="O97" i="13"/>
  <c r="N97" i="13"/>
  <c r="M97" i="13"/>
  <c r="R37" i="13"/>
  <c r="O38" i="13"/>
  <c r="N38" i="13"/>
  <c r="M38" i="13"/>
  <c r="R35" i="13"/>
  <c r="O37" i="13"/>
  <c r="N37" i="13"/>
  <c r="M37" i="13"/>
  <c r="R98" i="13"/>
  <c r="O36" i="13"/>
  <c r="N36" i="13"/>
  <c r="M36" i="13"/>
  <c r="R97" i="13"/>
  <c r="O35" i="13"/>
  <c r="N35" i="13"/>
  <c r="M35" i="13"/>
  <c r="R36" i="13"/>
  <c r="O98" i="13"/>
  <c r="N98" i="13"/>
  <c r="M98" i="13"/>
  <c r="R34" i="13"/>
  <c r="O34" i="13"/>
  <c r="N34" i="13"/>
  <c r="M34" i="13"/>
  <c r="R31" i="13"/>
  <c r="O33" i="13"/>
  <c r="N33" i="13"/>
  <c r="M33" i="13"/>
  <c r="R29" i="13"/>
  <c r="O32" i="13"/>
  <c r="N32" i="13"/>
  <c r="M32" i="13"/>
  <c r="R25" i="13"/>
  <c r="O31" i="13"/>
  <c r="N31" i="13"/>
  <c r="M31" i="13"/>
  <c r="R38" i="13"/>
  <c r="O30" i="13"/>
  <c r="N30" i="13"/>
  <c r="M30" i="13"/>
  <c r="R33" i="13"/>
  <c r="O29" i="13"/>
  <c r="N29" i="13"/>
  <c r="M29" i="13"/>
  <c r="R32" i="13"/>
  <c r="O28" i="13"/>
  <c r="N28" i="13"/>
  <c r="M28" i="13"/>
  <c r="R30" i="13"/>
  <c r="O27" i="13"/>
  <c r="N27" i="13"/>
  <c r="M27" i="13"/>
  <c r="R28" i="13"/>
  <c r="O26" i="13"/>
  <c r="N26" i="13"/>
  <c r="M26" i="13"/>
  <c r="R27" i="13"/>
  <c r="O25" i="13"/>
  <c r="N25" i="13"/>
  <c r="M25" i="13"/>
  <c r="R26" i="13"/>
  <c r="O24" i="13"/>
  <c r="N24" i="13"/>
  <c r="M24" i="13"/>
  <c r="R24" i="13"/>
  <c r="O23" i="13"/>
  <c r="N23" i="13"/>
  <c r="M23" i="13"/>
  <c r="R23" i="13"/>
  <c r="O22" i="13"/>
  <c r="N22" i="13"/>
  <c r="M22" i="13"/>
  <c r="R22" i="13"/>
  <c r="O21" i="13"/>
  <c r="N21" i="13"/>
  <c r="M21" i="13"/>
  <c r="R21" i="13"/>
  <c r="O20" i="13"/>
  <c r="N20" i="13"/>
  <c r="M20" i="13"/>
  <c r="R19" i="13"/>
  <c r="O19" i="13"/>
  <c r="N19" i="13"/>
  <c r="M19" i="13"/>
  <c r="R20" i="13"/>
  <c r="O18" i="13"/>
  <c r="N18" i="13"/>
  <c r="M18" i="13"/>
  <c r="R17" i="13"/>
  <c r="O17" i="13"/>
  <c r="N17" i="13"/>
  <c r="M17" i="13"/>
  <c r="R18" i="13"/>
  <c r="O16" i="13"/>
  <c r="N16" i="13"/>
  <c r="M16" i="13"/>
  <c r="R16" i="13"/>
  <c r="O15" i="13"/>
  <c r="N15" i="13"/>
  <c r="M15" i="13"/>
  <c r="R15" i="13"/>
  <c r="O14" i="13"/>
  <c r="N14" i="13"/>
  <c r="M14" i="13"/>
  <c r="R14" i="13"/>
  <c r="O13" i="13"/>
  <c r="N13" i="13"/>
  <c r="M13" i="13"/>
  <c r="O12" i="13"/>
  <c r="N12" i="13"/>
  <c r="M12" i="13"/>
  <c r="O35" i="12"/>
  <c r="N35" i="12"/>
  <c r="M35" i="12"/>
  <c r="O18" i="12"/>
  <c r="N18" i="12"/>
  <c r="M18" i="12"/>
  <c r="R18" i="12"/>
  <c r="O43" i="12"/>
  <c r="N43" i="12"/>
  <c r="M43" i="12"/>
  <c r="O46" i="12"/>
  <c r="N46" i="12"/>
  <c r="M46" i="12"/>
  <c r="R46" i="12"/>
  <c r="O47" i="12"/>
  <c r="N47" i="12"/>
  <c r="M47" i="12"/>
  <c r="R47" i="12"/>
  <c r="O49" i="12"/>
  <c r="N49" i="12"/>
  <c r="M49" i="12"/>
  <c r="R49" i="12"/>
  <c r="O29" i="12"/>
  <c r="N29" i="12"/>
  <c r="M29" i="12"/>
  <c r="O40" i="12"/>
  <c r="N40" i="12"/>
  <c r="M40" i="12"/>
  <c r="R40" i="12"/>
  <c r="O30" i="12"/>
  <c r="N30" i="12"/>
  <c r="M30" i="12"/>
  <c r="O31" i="12"/>
  <c r="N31" i="12"/>
  <c r="M31" i="12"/>
  <c r="O41" i="12"/>
  <c r="N41" i="12"/>
  <c r="M41" i="12"/>
  <c r="O55" i="12"/>
  <c r="N55" i="12"/>
  <c r="M55" i="12"/>
  <c r="R55" i="12"/>
  <c r="O25" i="12"/>
  <c r="N25" i="12"/>
  <c r="M25" i="12"/>
  <c r="O32" i="12"/>
  <c r="N32" i="12"/>
  <c r="M32" i="12"/>
  <c r="R32" i="12"/>
  <c r="O13" i="12"/>
  <c r="N13" i="12"/>
  <c r="M13" i="12"/>
  <c r="R13" i="12"/>
  <c r="O14" i="12"/>
  <c r="N14" i="12"/>
  <c r="M14" i="12"/>
  <c r="R14" i="12"/>
  <c r="O45" i="12"/>
  <c r="N45" i="12"/>
  <c r="M45" i="12"/>
  <c r="R45" i="12"/>
  <c r="O58" i="12"/>
  <c r="N58" i="12"/>
  <c r="M58" i="12"/>
  <c r="R58" i="12"/>
  <c r="O22" i="12"/>
  <c r="N22" i="12"/>
  <c r="M22" i="12"/>
  <c r="C15" i="6"/>
  <c r="C32" i="6"/>
  <c r="C35" i="6"/>
  <c r="C13" i="6"/>
  <c r="C49" i="6"/>
  <c r="C56" i="6"/>
  <c r="C23" i="6"/>
  <c r="C12" i="6"/>
  <c r="C37" i="6"/>
  <c r="C33" i="6"/>
  <c r="C43" i="6"/>
  <c r="C174" i="6"/>
  <c r="C96" i="6"/>
  <c r="C154" i="6"/>
  <c r="C36" i="6"/>
  <c r="C57" i="6"/>
  <c r="C102" i="6"/>
  <c r="C76" i="6"/>
  <c r="C158" i="6"/>
  <c r="C182" i="6"/>
  <c r="C181" i="6"/>
  <c r="C160" i="6"/>
  <c r="C136" i="6"/>
  <c r="C165" i="6"/>
  <c r="C131" i="6"/>
  <c r="C159" i="6"/>
  <c r="C53" i="6"/>
  <c r="C29" i="6"/>
  <c r="O12" i="10"/>
  <c r="N12" i="10"/>
  <c r="N13" i="9"/>
  <c r="O13" i="9"/>
  <c r="N14" i="9"/>
  <c r="O14" i="9"/>
  <c r="N15" i="9"/>
  <c r="O15" i="9"/>
  <c r="N16" i="9"/>
  <c r="O16" i="9"/>
  <c r="N17" i="9"/>
  <c r="O17" i="9"/>
  <c r="N18" i="9"/>
  <c r="O18" i="9"/>
  <c r="N19" i="9"/>
  <c r="O19" i="9"/>
  <c r="N20" i="9"/>
  <c r="O20" i="9"/>
  <c r="N21" i="9"/>
  <c r="O21" i="9"/>
  <c r="N22" i="9"/>
  <c r="O22" i="9"/>
  <c r="N23" i="9"/>
  <c r="O23" i="9"/>
  <c r="N24" i="9"/>
  <c r="O24" i="9"/>
  <c r="N25" i="9"/>
  <c r="O25" i="9"/>
  <c r="N26" i="9"/>
  <c r="O26" i="9"/>
  <c r="N27" i="9"/>
  <c r="O27" i="9"/>
  <c r="N28" i="9"/>
  <c r="O28" i="9"/>
  <c r="N29" i="9"/>
  <c r="O29" i="9"/>
  <c r="N30" i="9"/>
  <c r="O30" i="9"/>
  <c r="N31" i="9"/>
  <c r="O31" i="9"/>
  <c r="N32" i="9"/>
  <c r="O32" i="9"/>
  <c r="N33" i="9"/>
  <c r="O33" i="9"/>
  <c r="N34" i="9"/>
  <c r="O34" i="9"/>
  <c r="N35" i="9"/>
  <c r="O35" i="9"/>
  <c r="N36" i="9"/>
  <c r="O36" i="9"/>
  <c r="N37" i="9"/>
  <c r="O37" i="9"/>
  <c r="N38" i="9"/>
  <c r="O38" i="9"/>
  <c r="N39" i="9"/>
  <c r="O39" i="9"/>
  <c r="N40" i="9"/>
  <c r="O40" i="9"/>
  <c r="O12" i="9"/>
  <c r="N12" i="9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12" i="5"/>
  <c r="N13" i="5"/>
  <c r="N14" i="5"/>
  <c r="N15" i="5"/>
  <c r="N16" i="5"/>
  <c r="N17" i="5"/>
  <c r="N18" i="5"/>
  <c r="N19" i="5"/>
  <c r="N20" i="5"/>
  <c r="N21" i="5"/>
  <c r="N22" i="5"/>
  <c r="N23" i="5"/>
  <c r="N110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12" i="5"/>
  <c r="P41" i="14" l="1"/>
  <c r="H71" i="6" s="1"/>
  <c r="P43" i="14"/>
  <c r="H93" i="6" s="1"/>
  <c r="P45" i="14"/>
  <c r="H96" i="6" s="1"/>
  <c r="P28" i="14"/>
  <c r="H38" i="6" s="1"/>
  <c r="P30" i="14"/>
  <c r="H33" i="6" s="1"/>
  <c r="P32" i="14"/>
  <c r="H24" i="6" s="1"/>
  <c r="P34" i="14"/>
  <c r="H37" i="6" s="1"/>
  <c r="P36" i="14"/>
  <c r="H28" i="6" s="1"/>
  <c r="P39" i="14"/>
  <c r="H44" i="6" s="1"/>
  <c r="P103" i="14"/>
  <c r="P24" i="14"/>
  <c r="H10" i="6" s="1"/>
  <c r="P26" i="14"/>
  <c r="H35" i="6" s="1"/>
  <c r="P38" i="14"/>
  <c r="H23" i="6" s="1"/>
  <c r="P16" i="14"/>
  <c r="H8" i="6" s="1"/>
  <c r="P18" i="14"/>
  <c r="H42" i="6" s="1"/>
  <c r="P20" i="14"/>
  <c r="H22" i="6" s="1"/>
  <c r="P22" i="14"/>
  <c r="H9" i="6" s="1"/>
  <c r="P40" i="14"/>
  <c r="H50" i="6" s="1"/>
  <c r="P42" i="14"/>
  <c r="H60" i="6" s="1"/>
  <c r="P44" i="14"/>
  <c r="H54" i="6" s="1"/>
  <c r="P29" i="14"/>
  <c r="H49" i="6" s="1"/>
  <c r="P31" i="14"/>
  <c r="H68" i="6" s="1"/>
  <c r="P33" i="14"/>
  <c r="H26" i="6" s="1"/>
  <c r="P35" i="14"/>
  <c r="H31" i="6" s="1"/>
  <c r="P37" i="14"/>
  <c r="H14" i="6" s="1"/>
  <c r="P25" i="14"/>
  <c r="H13" i="6" s="1"/>
  <c r="P27" i="14"/>
  <c r="H21" i="6" s="1"/>
  <c r="P15" i="14"/>
  <c r="H16" i="6" s="1"/>
  <c r="P17" i="14"/>
  <c r="H25" i="6" s="1"/>
  <c r="P19" i="14"/>
  <c r="H20" i="6" s="1"/>
  <c r="P21" i="14"/>
  <c r="H7" i="6" s="1"/>
  <c r="P23" i="14"/>
  <c r="H18" i="6" s="1"/>
  <c r="P102" i="14"/>
  <c r="P101" i="14"/>
  <c r="J21" i="9"/>
  <c r="J25" i="9"/>
  <c r="R13" i="5"/>
  <c r="J14" i="5"/>
  <c r="P13" i="15"/>
  <c r="P12" i="15"/>
  <c r="P31" i="12"/>
  <c r="P13" i="14"/>
  <c r="H11" i="6" s="1"/>
  <c r="P14" i="9"/>
  <c r="G51" i="6" s="1"/>
  <c r="P253" i="6"/>
  <c r="P245" i="6"/>
  <c r="P18" i="15"/>
  <c r="P20" i="15"/>
  <c r="P28" i="15"/>
  <c r="P32" i="15"/>
  <c r="P34" i="15"/>
  <c r="P26" i="15"/>
  <c r="P15" i="15"/>
  <c r="P17" i="15"/>
  <c r="P19" i="15"/>
  <c r="P21" i="15"/>
  <c r="P23" i="15"/>
  <c r="P25" i="15"/>
  <c r="P27" i="15"/>
  <c r="P29" i="15"/>
  <c r="P31" i="15"/>
  <c r="P33" i="15"/>
  <c r="P35" i="15"/>
  <c r="P14" i="15"/>
  <c r="P16" i="15"/>
  <c r="P22" i="15"/>
  <c r="P24" i="15"/>
  <c r="P30" i="15"/>
  <c r="P36" i="15"/>
  <c r="P12" i="14"/>
  <c r="H15" i="6" s="1"/>
  <c r="P14" i="14"/>
  <c r="H6" i="6" s="1"/>
  <c r="P45" i="9"/>
  <c r="G63" i="6" s="1"/>
  <c r="P56" i="9"/>
  <c r="J28" i="9"/>
  <c r="J54" i="9"/>
  <c r="J49" i="9"/>
  <c r="J23" i="9"/>
  <c r="J16" i="9"/>
  <c r="J20" i="9"/>
  <c r="J18" i="9"/>
  <c r="J53" i="9"/>
  <c r="P59" i="9"/>
  <c r="G138" i="6" s="1"/>
  <c r="J104" i="9"/>
  <c r="J45" i="9"/>
  <c r="I101" i="9"/>
  <c r="J101" i="9" s="1"/>
  <c r="P50" i="9"/>
  <c r="G87" i="6" s="1"/>
  <c r="P49" i="9"/>
  <c r="G56" i="6" s="1"/>
  <c r="R51" i="9"/>
  <c r="J15" i="9"/>
  <c r="P13" i="13"/>
  <c r="L26" i="6" s="1"/>
  <c r="P35" i="12"/>
  <c r="R35" i="12"/>
  <c r="P30" i="12"/>
  <c r="R30" i="12"/>
  <c r="P29" i="12"/>
  <c r="R29" i="12"/>
  <c r="P43" i="12"/>
  <c r="R43" i="12"/>
  <c r="P41" i="12"/>
  <c r="R41" i="12"/>
  <c r="P55" i="12"/>
  <c r="P25" i="12"/>
  <c r="P22" i="12"/>
  <c r="P47" i="12"/>
  <c r="P58" i="12"/>
  <c r="P14" i="12"/>
  <c r="P32" i="12"/>
  <c r="P49" i="12"/>
  <c r="P46" i="12"/>
  <c r="P18" i="12"/>
  <c r="P45" i="12"/>
  <c r="P13" i="12"/>
  <c r="P40" i="12"/>
  <c r="P51" i="9"/>
  <c r="G66" i="6" s="1"/>
  <c r="P54" i="9"/>
  <c r="G89" i="6" s="1"/>
  <c r="P46" i="9"/>
  <c r="G28" i="6" s="1"/>
  <c r="P55" i="9"/>
  <c r="P58" i="9"/>
  <c r="P42" i="9"/>
  <c r="G48" i="6" s="1"/>
  <c r="P53" i="9"/>
  <c r="G96" i="6" s="1"/>
  <c r="P48" i="9"/>
  <c r="G31" i="6" s="1"/>
  <c r="P41" i="9"/>
  <c r="G44" i="6" s="1"/>
  <c r="P43" i="9"/>
  <c r="G18" i="6" s="1"/>
  <c r="P57" i="9"/>
  <c r="G115" i="6" s="1"/>
  <c r="P44" i="9"/>
  <c r="G46" i="6" s="1"/>
  <c r="J19" i="9"/>
  <c r="P47" i="9"/>
  <c r="G53" i="6" s="1"/>
  <c r="J44" i="9"/>
  <c r="J42" i="9"/>
  <c r="J17" i="9"/>
  <c r="J33" i="9"/>
  <c r="J48" i="9"/>
  <c r="J24" i="9"/>
  <c r="J27" i="9"/>
  <c r="J56" i="9"/>
  <c r="J32" i="9"/>
  <c r="J108" i="9"/>
  <c r="J34" i="9"/>
  <c r="J109" i="9"/>
  <c r="J43" i="9"/>
  <c r="J31" i="9"/>
  <c r="J105" i="9"/>
  <c r="J59" i="9"/>
  <c r="J103" i="9"/>
  <c r="J57" i="9"/>
  <c r="J58" i="9"/>
  <c r="J50" i="9"/>
  <c r="J55" i="9"/>
  <c r="J35" i="9"/>
  <c r="J13" i="9"/>
  <c r="J40" i="9"/>
  <c r="J52" i="9"/>
  <c r="J46" i="9"/>
  <c r="G136" i="6" l="1"/>
  <c r="P136" i="6" s="1"/>
  <c r="G137" i="6"/>
  <c r="P137" i="6" s="1"/>
  <c r="P105" i="14"/>
  <c r="H205" i="6" s="1"/>
  <c r="H206" i="6"/>
  <c r="R211" i="6"/>
  <c r="S211" i="6" s="1"/>
  <c r="P211" i="6"/>
  <c r="R215" i="6"/>
  <c r="S215" i="6" s="1"/>
  <c r="P215" i="6"/>
  <c r="P49" i="6"/>
  <c r="P54" i="6"/>
  <c r="P42" i="6"/>
  <c r="R68" i="6"/>
  <c r="S68" i="6" s="1"/>
  <c r="P60" i="6"/>
  <c r="P93" i="6"/>
  <c r="P59" i="14"/>
  <c r="H2" i="6" s="1"/>
  <c r="P89" i="6"/>
  <c r="R138" i="6"/>
  <c r="S138" i="6" s="1"/>
  <c r="P115" i="6"/>
  <c r="P63" i="6"/>
  <c r="P87" i="6"/>
  <c r="R51" i="6"/>
  <c r="S51" i="6" s="1"/>
  <c r="R134" i="6"/>
  <c r="S134" i="6" s="1"/>
  <c r="P134" i="6"/>
  <c r="R181" i="6"/>
  <c r="S181" i="6" s="1"/>
  <c r="R73" i="6"/>
  <c r="S73" i="6" s="1"/>
  <c r="R99" i="6"/>
  <c r="S99" i="6" s="1"/>
  <c r="P49" i="15"/>
  <c r="R170" i="6"/>
  <c r="S170" i="6" s="1"/>
  <c r="R119" i="6"/>
  <c r="S119" i="6" s="1"/>
  <c r="R148" i="6"/>
  <c r="S148" i="6" s="1"/>
  <c r="R171" i="6"/>
  <c r="S171" i="6" s="1"/>
  <c r="R117" i="6"/>
  <c r="S117" i="6" s="1"/>
  <c r="P63" i="12"/>
  <c r="R156" i="6"/>
  <c r="S156" i="6" s="1"/>
  <c r="R175" i="6"/>
  <c r="S175" i="6" s="1"/>
  <c r="R166" i="6"/>
  <c r="S166" i="6" s="1"/>
  <c r="J29" i="10"/>
  <c r="J20" i="10"/>
  <c r="J71" i="10"/>
  <c r="J51" i="10"/>
  <c r="J16" i="10"/>
  <c r="J24" i="10"/>
  <c r="J35" i="10"/>
  <c r="J14" i="10"/>
  <c r="J42" i="10"/>
  <c r="J26" i="10"/>
  <c r="J72" i="10"/>
  <c r="J61" i="10"/>
  <c r="J66" i="10"/>
  <c r="J33" i="10"/>
  <c r="J39" i="10"/>
  <c r="J68" i="10"/>
  <c r="J27" i="10"/>
  <c r="J101" i="10"/>
  <c r="J18" i="10"/>
  <c r="J38" i="10"/>
  <c r="J46" i="10"/>
  <c r="J62" i="10"/>
  <c r="J30" i="10"/>
  <c r="J17" i="10"/>
  <c r="J31" i="10"/>
  <c r="J21" i="10"/>
  <c r="J40" i="10"/>
  <c r="J50" i="10"/>
  <c r="J32" i="10"/>
  <c r="J64" i="10"/>
  <c r="J12" i="10"/>
  <c r="H207" i="6" l="1"/>
  <c r="U215" i="6"/>
  <c r="U211" i="6"/>
  <c r="P212" i="6"/>
  <c r="R212" i="6"/>
  <c r="S212" i="6" s="1"/>
  <c r="P96" i="6"/>
  <c r="R42" i="6"/>
  <c r="S42" i="6" s="1"/>
  <c r="U42" i="6" s="1"/>
  <c r="R93" i="6"/>
  <c r="S93" i="6" s="1"/>
  <c r="U93" i="6" s="1"/>
  <c r="R60" i="6"/>
  <c r="S60" i="6" s="1"/>
  <c r="U60" i="6" s="1"/>
  <c r="P68" i="6"/>
  <c r="U68" i="6" s="1"/>
  <c r="H3" i="6"/>
  <c r="P60" i="14" s="1"/>
  <c r="P138" i="6"/>
  <c r="U138" i="6" s="1"/>
  <c r="P51" i="6"/>
  <c r="U51" i="6" s="1"/>
  <c r="R87" i="6"/>
  <c r="S87" i="6" s="1"/>
  <c r="U87" i="6" s="1"/>
  <c r="R115" i="6"/>
  <c r="U134" i="6"/>
  <c r="R137" i="6"/>
  <c r="R152" i="6"/>
  <c r="S152" i="6" s="1"/>
  <c r="R161" i="6"/>
  <c r="U99" i="6"/>
  <c r="U73" i="6"/>
  <c r="U181" i="6"/>
  <c r="R174" i="6"/>
  <c r="S174" i="6" s="1"/>
  <c r="R89" i="6"/>
  <c r="S89" i="6" s="1"/>
  <c r="R153" i="6"/>
  <c r="S153" i="6" s="1"/>
  <c r="U170" i="6"/>
  <c r="U171" i="6"/>
  <c r="U117" i="6"/>
  <c r="U156" i="6"/>
  <c r="R183" i="6"/>
  <c r="U119" i="6"/>
  <c r="U148" i="6"/>
  <c r="U175" i="6"/>
  <c r="U166" i="6"/>
  <c r="R186" i="6"/>
  <c r="S186" i="6" s="1"/>
  <c r="N3" i="6"/>
  <c r="M3" i="6"/>
  <c r="M4" i="6" s="1"/>
  <c r="M13" i="5"/>
  <c r="P13" i="5" s="1"/>
  <c r="F6" i="6" s="1"/>
  <c r="M14" i="5"/>
  <c r="P14" i="5" s="1"/>
  <c r="M15" i="5"/>
  <c r="P15" i="5" s="1"/>
  <c r="F10" i="6" s="1"/>
  <c r="M16" i="5"/>
  <c r="P16" i="5" s="1"/>
  <c r="M17" i="5"/>
  <c r="P17" i="5" s="1"/>
  <c r="F14" i="6" s="1"/>
  <c r="M18" i="5"/>
  <c r="P18" i="5" s="1"/>
  <c r="F7" i="6" s="1"/>
  <c r="M19" i="5"/>
  <c r="P19" i="5" s="1"/>
  <c r="F12" i="6" s="1"/>
  <c r="M20" i="5"/>
  <c r="P20" i="5" s="1"/>
  <c r="F27" i="6" s="1"/>
  <c r="M21" i="5"/>
  <c r="P21" i="5" s="1"/>
  <c r="M22" i="5"/>
  <c r="P22" i="5" s="1"/>
  <c r="M23" i="5"/>
  <c r="P23" i="5" s="1"/>
  <c r="F9" i="6" s="1"/>
  <c r="M110" i="5"/>
  <c r="P110" i="5" s="1"/>
  <c r="F233" i="6" s="1"/>
  <c r="M24" i="5"/>
  <c r="P24" i="5" s="1"/>
  <c r="F19" i="6" s="1"/>
  <c r="M25" i="5"/>
  <c r="P25" i="5" s="1"/>
  <c r="M26" i="5"/>
  <c r="P26" i="5" s="1"/>
  <c r="F34" i="6" s="1"/>
  <c r="M27" i="5"/>
  <c r="P27" i="5" s="1"/>
  <c r="F41" i="6" s="1"/>
  <c r="M28" i="5"/>
  <c r="P28" i="5" s="1"/>
  <c r="F40" i="6" s="1"/>
  <c r="M29" i="5"/>
  <c r="P29" i="5" s="1"/>
  <c r="F32" i="6" s="1"/>
  <c r="M30" i="5"/>
  <c r="P30" i="5" s="1"/>
  <c r="F13" i="6" s="1"/>
  <c r="M31" i="5"/>
  <c r="P31" i="5" s="1"/>
  <c r="F46" i="6" s="1"/>
  <c r="M32" i="5"/>
  <c r="P32" i="5" s="1"/>
  <c r="F57" i="6" s="1"/>
  <c r="M33" i="5"/>
  <c r="P33" i="5" s="1"/>
  <c r="M34" i="5"/>
  <c r="P34" i="5" s="1"/>
  <c r="F75" i="6" s="1"/>
  <c r="M35" i="5"/>
  <c r="P35" i="5" s="1"/>
  <c r="F55" i="6" s="1"/>
  <c r="M36" i="5"/>
  <c r="P36" i="5" s="1"/>
  <c r="F11" i="6" s="1"/>
  <c r="M37" i="5"/>
  <c r="P37" i="5" s="1"/>
  <c r="M38" i="5"/>
  <c r="P38" i="5" s="1"/>
  <c r="F48" i="6" s="1"/>
  <c r="M39" i="5"/>
  <c r="P39" i="5" s="1"/>
  <c r="F23" i="6" s="1"/>
  <c r="M40" i="5"/>
  <c r="P40" i="5" s="1"/>
  <c r="F43" i="6" s="1"/>
  <c r="M41" i="5"/>
  <c r="P41" i="5" s="1"/>
  <c r="F18" i="6" s="1"/>
  <c r="M42" i="5"/>
  <c r="P42" i="5" s="1"/>
  <c r="M43" i="5"/>
  <c r="P43" i="5" s="1"/>
  <c r="F29" i="6" s="1"/>
  <c r="M44" i="5"/>
  <c r="P44" i="5" s="1"/>
  <c r="M45" i="5"/>
  <c r="P45" i="5" s="1"/>
  <c r="F37" i="6" s="1"/>
  <c r="M46" i="5"/>
  <c r="P46" i="5" s="1"/>
  <c r="M13" i="10"/>
  <c r="P13" i="10" s="1"/>
  <c r="I25" i="6" s="1"/>
  <c r="P25" i="6" s="1"/>
  <c r="M14" i="10"/>
  <c r="P14" i="10" s="1"/>
  <c r="I15" i="6" s="1"/>
  <c r="M15" i="10"/>
  <c r="P15" i="10" s="1"/>
  <c r="I52" i="6" s="1"/>
  <c r="P52" i="6" s="1"/>
  <c r="M16" i="10"/>
  <c r="P16" i="10" s="1"/>
  <c r="I6" i="6" s="1"/>
  <c r="M17" i="10"/>
  <c r="P17" i="10" s="1"/>
  <c r="I58" i="6" s="1"/>
  <c r="P58" i="6" s="1"/>
  <c r="M18" i="10"/>
  <c r="P18" i="10" s="1"/>
  <c r="I16" i="6" s="1"/>
  <c r="M19" i="10"/>
  <c r="M20" i="10"/>
  <c r="M22" i="10"/>
  <c r="P22" i="10" s="1"/>
  <c r="I27" i="6" s="1"/>
  <c r="M23" i="10"/>
  <c r="P23" i="10" s="1"/>
  <c r="I61" i="6" s="1"/>
  <c r="P61" i="6" s="1"/>
  <c r="M24" i="10"/>
  <c r="M25" i="10"/>
  <c r="M26" i="10"/>
  <c r="P26" i="10" s="1"/>
  <c r="I7" i="6" s="1"/>
  <c r="M27" i="10"/>
  <c r="P27" i="10" s="1"/>
  <c r="I19" i="6" s="1"/>
  <c r="M28" i="10"/>
  <c r="P28" i="10" s="1"/>
  <c r="I9" i="6" s="1"/>
  <c r="M29" i="10"/>
  <c r="P29" i="10" s="1"/>
  <c r="I12" i="6" s="1"/>
  <c r="M30" i="10"/>
  <c r="P30" i="10" s="1"/>
  <c r="I34" i="6" s="1"/>
  <c r="M31" i="10"/>
  <c r="P31" i="10" s="1"/>
  <c r="I13" i="6" s="1"/>
  <c r="M32" i="10"/>
  <c r="P32" i="10" s="1"/>
  <c r="I32" i="6" s="1"/>
  <c r="M33" i="10"/>
  <c r="P33" i="10" s="1"/>
  <c r="I40" i="6" s="1"/>
  <c r="M34" i="10"/>
  <c r="M35" i="10"/>
  <c r="M36" i="10"/>
  <c r="P36" i="10" s="1"/>
  <c r="I43" i="6" s="1"/>
  <c r="M37" i="10"/>
  <c r="P37" i="10" s="1"/>
  <c r="I48" i="6" s="1"/>
  <c r="M38" i="10"/>
  <c r="M39" i="10"/>
  <c r="M40" i="10"/>
  <c r="M41" i="10"/>
  <c r="M42" i="10"/>
  <c r="M43" i="10"/>
  <c r="M44" i="10"/>
  <c r="P44" i="10" s="1"/>
  <c r="I29" i="6" s="1"/>
  <c r="M12" i="10"/>
  <c r="P12" i="10" s="1"/>
  <c r="I45" i="6" s="1"/>
  <c r="M13" i="9"/>
  <c r="P13" i="9" s="1"/>
  <c r="G6" i="6" s="1"/>
  <c r="M15" i="9"/>
  <c r="M16" i="9"/>
  <c r="P16" i="9" s="1"/>
  <c r="G11" i="6" s="1"/>
  <c r="M17" i="9"/>
  <c r="P17" i="9" s="1"/>
  <c r="G16" i="6" s="1"/>
  <c r="M18" i="9"/>
  <c r="P18" i="9" s="1"/>
  <c r="G19" i="6" s="1"/>
  <c r="M19" i="9"/>
  <c r="P19" i="9" s="1"/>
  <c r="G26" i="6" s="1"/>
  <c r="M20" i="9"/>
  <c r="P20" i="9" s="1"/>
  <c r="G24" i="6" s="1"/>
  <c r="M21" i="9"/>
  <c r="P21" i="9" s="1"/>
  <c r="G12" i="6" s="1"/>
  <c r="M22" i="9"/>
  <c r="P22" i="9" s="1"/>
  <c r="G7" i="6" s="1"/>
  <c r="M23" i="9"/>
  <c r="P23" i="9" s="1"/>
  <c r="G41" i="6" s="1"/>
  <c r="M24" i="9"/>
  <c r="P24" i="9" s="1"/>
  <c r="G32" i="6" s="1"/>
  <c r="M25" i="9"/>
  <c r="P25" i="9" s="1"/>
  <c r="G9" i="6" s="1"/>
  <c r="M26" i="9"/>
  <c r="P26" i="9" s="1"/>
  <c r="G13" i="6" s="1"/>
  <c r="M27" i="9"/>
  <c r="P27" i="9" s="1"/>
  <c r="G65" i="6" s="1"/>
  <c r="M28" i="9"/>
  <c r="P28" i="9" s="1"/>
  <c r="G38" i="6" s="1"/>
  <c r="M29" i="9"/>
  <c r="P29" i="9" s="1"/>
  <c r="G21" i="6" s="1"/>
  <c r="M30" i="9"/>
  <c r="P30" i="9" s="1"/>
  <c r="G70" i="6" s="1"/>
  <c r="M31" i="9"/>
  <c r="P31" i="9" s="1"/>
  <c r="G22" i="6" s="1"/>
  <c r="M32" i="9"/>
  <c r="P32" i="9" s="1"/>
  <c r="G43" i="6" s="1"/>
  <c r="M33" i="9"/>
  <c r="P33" i="9" s="1"/>
  <c r="G55" i="6" s="1"/>
  <c r="M34" i="9"/>
  <c r="M35" i="9"/>
  <c r="P35" i="9" s="1"/>
  <c r="G76" i="6" s="1"/>
  <c r="M36" i="9"/>
  <c r="P36" i="9" s="1"/>
  <c r="G77" i="6" s="1"/>
  <c r="M37" i="9"/>
  <c r="P37" i="9" s="1"/>
  <c r="G57" i="6" s="1"/>
  <c r="M38" i="9"/>
  <c r="P38" i="9" s="1"/>
  <c r="G39" i="6" s="1"/>
  <c r="M39" i="9"/>
  <c r="P39" i="9" s="1"/>
  <c r="G10" i="6" s="1"/>
  <c r="M40" i="9"/>
  <c r="P40" i="9" s="1"/>
  <c r="M12" i="9"/>
  <c r="P12" i="9" s="1"/>
  <c r="G17" i="6" s="1"/>
  <c r="M12" i="5"/>
  <c r="P12" i="5" s="1"/>
  <c r="F17" i="6" s="1"/>
  <c r="G85" i="6" l="1"/>
  <c r="P85" i="6" s="1"/>
  <c r="F91" i="6"/>
  <c r="P91" i="6" s="1"/>
  <c r="F47" i="6"/>
  <c r="F8" i="6"/>
  <c r="F28" i="6"/>
  <c r="F102" i="6"/>
  <c r="P102" i="6" s="1"/>
  <c r="F79" i="6"/>
  <c r="P79" i="6" s="1"/>
  <c r="F62" i="6"/>
  <c r="P62" i="6" s="1"/>
  <c r="F36" i="6"/>
  <c r="P36" i="6" s="1"/>
  <c r="F94" i="6"/>
  <c r="P94" i="6" s="1"/>
  <c r="F53" i="6"/>
  <c r="P53" i="6" s="1"/>
  <c r="P45" i="6"/>
  <c r="R45" i="6"/>
  <c r="S45" i="6" s="1"/>
  <c r="P48" i="6"/>
  <c r="P40" i="6"/>
  <c r="U212" i="6"/>
  <c r="F206" i="6"/>
  <c r="P77" i="6"/>
  <c r="R77" i="6"/>
  <c r="S77" i="6" s="1"/>
  <c r="P43" i="6"/>
  <c r="P32" i="6"/>
  <c r="P55" i="6"/>
  <c r="P22" i="6"/>
  <c r="P41" i="6"/>
  <c r="P70" i="6"/>
  <c r="R38" i="6"/>
  <c r="S38" i="6" s="1"/>
  <c r="P57" i="6"/>
  <c r="P65" i="6"/>
  <c r="R16" i="6"/>
  <c r="S16" i="6" s="1"/>
  <c r="S161" i="6"/>
  <c r="U161" i="6" s="1"/>
  <c r="S115" i="6"/>
  <c r="U115" i="6" s="1"/>
  <c r="S183" i="6"/>
  <c r="U183" i="6" s="1"/>
  <c r="S137" i="6"/>
  <c r="U137" i="6" s="1"/>
  <c r="P27" i="6"/>
  <c r="R27" i="6"/>
  <c r="S27" i="6" s="1"/>
  <c r="P75" i="6"/>
  <c r="R75" i="6"/>
  <c r="S75" i="6" s="1"/>
  <c r="P67" i="5"/>
  <c r="F2" i="6" s="1"/>
  <c r="R149" i="6"/>
  <c r="S149" i="6" s="1"/>
  <c r="R145" i="6"/>
  <c r="S145" i="6" s="1"/>
  <c r="U152" i="6"/>
  <c r="R58" i="6"/>
  <c r="R126" i="6"/>
  <c r="S126" i="6" s="1"/>
  <c r="R52" i="6"/>
  <c r="U174" i="6"/>
  <c r="U89" i="6"/>
  <c r="R163" i="6"/>
  <c r="S163" i="6" s="1"/>
  <c r="R146" i="6"/>
  <c r="S146" i="6" s="1"/>
  <c r="R132" i="6"/>
  <c r="R184" i="6"/>
  <c r="S184" i="6" s="1"/>
  <c r="R61" i="6"/>
  <c r="S61" i="6" s="1"/>
  <c r="P24" i="10"/>
  <c r="I10" i="6" s="1"/>
  <c r="R136" i="6"/>
  <c r="S136" i="6" s="1"/>
  <c r="P38" i="10"/>
  <c r="I39" i="6" s="1"/>
  <c r="P39" i="6" s="1"/>
  <c r="P41" i="10"/>
  <c r="I18" i="6" s="1"/>
  <c r="P20" i="10"/>
  <c r="I20" i="6" s="1"/>
  <c r="P20" i="6" s="1"/>
  <c r="P42" i="10"/>
  <c r="I37" i="6" s="1"/>
  <c r="P37" i="6" s="1"/>
  <c r="P19" i="10"/>
  <c r="I14" i="6" s="1"/>
  <c r="P43" i="10"/>
  <c r="I71" i="6" s="1"/>
  <c r="P35" i="10"/>
  <c r="I74" i="6" s="1"/>
  <c r="P74" i="6" s="1"/>
  <c r="P34" i="10"/>
  <c r="I24" i="6" s="1"/>
  <c r="P25" i="10"/>
  <c r="I21" i="6" s="1"/>
  <c r="P21" i="6" s="1"/>
  <c r="P40" i="10"/>
  <c r="I23" i="6" s="1"/>
  <c r="P39" i="10"/>
  <c r="I30" i="6" s="1"/>
  <c r="R180" i="6"/>
  <c r="S180" i="6" s="1"/>
  <c r="U180" i="6" s="1"/>
  <c r="U153" i="6"/>
  <c r="U186" i="6"/>
  <c r="R133" i="6"/>
  <c r="P34" i="9"/>
  <c r="G35" i="6" s="1"/>
  <c r="N4" i="6"/>
  <c r="P15" i="9"/>
  <c r="G14" i="6" s="1"/>
  <c r="R85" i="6" l="1"/>
  <c r="S85" i="6" s="1"/>
  <c r="U85" i="6" s="1"/>
  <c r="R94" i="6"/>
  <c r="S94" i="6" s="1"/>
  <c r="U94" i="6" s="1"/>
  <c r="U45" i="6"/>
  <c r="R74" i="6"/>
  <c r="S74" i="6" s="1"/>
  <c r="U74" i="6" s="1"/>
  <c r="I3" i="6"/>
  <c r="P64" i="12" s="1"/>
  <c r="R71" i="6"/>
  <c r="S71" i="6" s="1"/>
  <c r="P71" i="6"/>
  <c r="P77" i="10"/>
  <c r="I2" i="6" s="1"/>
  <c r="P113" i="5"/>
  <c r="F205" i="6" s="1"/>
  <c r="F207" i="6" s="1"/>
  <c r="R233" i="6"/>
  <c r="S233" i="6" s="1"/>
  <c r="P233" i="6"/>
  <c r="U77" i="6"/>
  <c r="P16" i="6"/>
  <c r="U16" i="6" s="1"/>
  <c r="P76" i="6"/>
  <c r="P17" i="6"/>
  <c r="S58" i="6"/>
  <c r="U58" i="6" s="1"/>
  <c r="S133" i="6"/>
  <c r="U133" i="6" s="1"/>
  <c r="S52" i="6"/>
  <c r="U52" i="6" s="1"/>
  <c r="S132" i="6"/>
  <c r="U132" i="6" s="1"/>
  <c r="P38" i="6"/>
  <c r="U38" i="6" s="1"/>
  <c r="U75" i="6"/>
  <c r="U27" i="6"/>
  <c r="U149" i="6"/>
  <c r="U145" i="6"/>
  <c r="R91" i="6"/>
  <c r="S91" i="6" s="1"/>
  <c r="R83" i="6"/>
  <c r="S83" i="6" s="1"/>
  <c r="U83" i="6" s="1"/>
  <c r="R79" i="6"/>
  <c r="S79" i="6" s="1"/>
  <c r="U126" i="6"/>
  <c r="R65" i="6"/>
  <c r="S65" i="6" s="1"/>
  <c r="R48" i="6"/>
  <c r="S48" i="6" s="1"/>
  <c r="R40" i="6"/>
  <c r="S40" i="6" s="1"/>
  <c r="U163" i="6"/>
  <c r="U146" i="6"/>
  <c r="R70" i="6"/>
  <c r="S70" i="6" s="1"/>
  <c r="R39" i="6"/>
  <c r="S39" i="6" s="1"/>
  <c r="U39" i="6" s="1"/>
  <c r="U61" i="6"/>
  <c r="R135" i="6"/>
  <c r="S135" i="6" s="1"/>
  <c r="U184" i="6"/>
  <c r="R159" i="6"/>
  <c r="R84" i="6"/>
  <c r="R62" i="6"/>
  <c r="S62" i="6" s="1"/>
  <c r="P61" i="9"/>
  <c r="G2" i="6" s="1"/>
  <c r="R182" i="6"/>
  <c r="R36" i="6"/>
  <c r="S36" i="6" s="1"/>
  <c r="R102" i="6"/>
  <c r="S102" i="6" s="1"/>
  <c r="R53" i="6"/>
  <c r="S53" i="6" s="1"/>
  <c r="R96" i="6"/>
  <c r="S96" i="6" s="1"/>
  <c r="J3" i="6"/>
  <c r="U55" i="5"/>
  <c r="U136" i="6"/>
  <c r="U131" i="6"/>
  <c r="U154" i="6"/>
  <c r="U71" i="6" l="1"/>
  <c r="I4" i="6"/>
  <c r="U233" i="6"/>
  <c r="S84" i="6"/>
  <c r="U84" i="6" s="1"/>
  <c r="S159" i="6"/>
  <c r="U159" i="6" s="1"/>
  <c r="S182" i="6"/>
  <c r="U182" i="6" s="1"/>
  <c r="G3" i="6"/>
  <c r="U91" i="6"/>
  <c r="U62" i="6"/>
  <c r="U79" i="6"/>
  <c r="U48" i="6"/>
  <c r="U65" i="6"/>
  <c r="U40" i="6"/>
  <c r="U70" i="6"/>
  <c r="J4" i="6"/>
  <c r="R49" i="6"/>
  <c r="S49" i="6" s="1"/>
  <c r="U49" i="6" s="1"/>
  <c r="U135" i="6"/>
  <c r="U53" i="6"/>
  <c r="U36" i="6"/>
  <c r="U160" i="6"/>
  <c r="U158" i="6"/>
  <c r="U96" i="6"/>
  <c r="U102" i="6"/>
  <c r="F3" i="6"/>
  <c r="P62" i="9" s="1"/>
  <c r="G4" i="6" l="1"/>
  <c r="F4" i="6"/>
  <c r="P14" i="13" l="1"/>
  <c r="L15" i="6" s="1"/>
  <c r="P15" i="6" s="1"/>
  <c r="P34" i="13"/>
  <c r="L23" i="6" s="1"/>
  <c r="P26" i="13"/>
  <c r="L30" i="6" s="1"/>
  <c r="P18" i="13"/>
  <c r="L8" i="6" s="1"/>
  <c r="P39" i="13"/>
  <c r="L66" i="6" s="1"/>
  <c r="P33" i="13"/>
  <c r="L29" i="6" s="1"/>
  <c r="P25" i="13"/>
  <c r="L11" i="6" s="1"/>
  <c r="P17" i="13"/>
  <c r="L10" i="6" s="1"/>
  <c r="P97" i="13"/>
  <c r="P32" i="13"/>
  <c r="L47" i="6" s="1"/>
  <c r="P24" i="13"/>
  <c r="L35" i="6" s="1"/>
  <c r="P16" i="13"/>
  <c r="P23" i="13"/>
  <c r="L24" i="6" s="1"/>
  <c r="P15" i="13"/>
  <c r="L12" i="6" s="1"/>
  <c r="P38" i="13"/>
  <c r="L33" i="6" s="1"/>
  <c r="P37" i="13"/>
  <c r="L56" i="6" s="1"/>
  <c r="P30" i="13"/>
  <c r="L72" i="6" s="1"/>
  <c r="P22" i="13"/>
  <c r="L19" i="6" s="1"/>
  <c r="P31" i="13"/>
  <c r="L64" i="6" s="1"/>
  <c r="P36" i="13"/>
  <c r="L31" i="6" s="1"/>
  <c r="P29" i="13"/>
  <c r="L34" i="6" s="1"/>
  <c r="P21" i="13"/>
  <c r="L13" i="6" s="1"/>
  <c r="P35" i="13"/>
  <c r="L18" i="6" s="1"/>
  <c r="P28" i="13"/>
  <c r="L28" i="6" s="1"/>
  <c r="P20" i="13"/>
  <c r="L14" i="6" s="1"/>
  <c r="P98" i="13"/>
  <c r="P27" i="13"/>
  <c r="L9" i="6" s="1"/>
  <c r="P19" i="13"/>
  <c r="L59" i="6" s="1"/>
  <c r="P104" i="13" l="1"/>
  <c r="L205" i="6" s="1"/>
  <c r="L213" i="6"/>
  <c r="L210" i="6"/>
  <c r="P72" i="6"/>
  <c r="R72" i="6"/>
  <c r="S72" i="6" s="1"/>
  <c r="P59" i="6"/>
  <c r="R59" i="6"/>
  <c r="S59" i="6" s="1"/>
  <c r="R66" i="6"/>
  <c r="S66" i="6" s="1"/>
  <c r="P66" i="6"/>
  <c r="R31" i="6"/>
  <c r="S31" i="6" s="1"/>
  <c r="P31" i="6"/>
  <c r="P8" i="6"/>
  <c r="P12" i="6"/>
  <c r="P13" i="6"/>
  <c r="P18" i="6"/>
  <c r="P10" i="6"/>
  <c r="P28" i="6"/>
  <c r="P30" i="6"/>
  <c r="L7" i="6"/>
  <c r="P7" i="6" s="1"/>
  <c r="P33" i="6"/>
  <c r="P56" i="6"/>
  <c r="P23" i="6"/>
  <c r="P50" i="6"/>
  <c r="R50" i="6"/>
  <c r="S50" i="6" s="1"/>
  <c r="R168" i="6"/>
  <c r="S168" i="6" s="1"/>
  <c r="R110" i="6"/>
  <c r="S110" i="6" s="1"/>
  <c r="R15" i="6"/>
  <c r="S15" i="6" s="1"/>
  <c r="U15" i="6" s="1"/>
  <c r="R63" i="6"/>
  <c r="S63" i="6" s="1"/>
  <c r="R22" i="6"/>
  <c r="S22" i="6" s="1"/>
  <c r="U22" i="6" s="1"/>
  <c r="R32" i="6"/>
  <c r="S32" i="6" s="1"/>
  <c r="U32" i="6" s="1"/>
  <c r="R76" i="6"/>
  <c r="R41" i="6"/>
  <c r="P12" i="13"/>
  <c r="L6" i="6" s="1"/>
  <c r="P6" i="6" s="1"/>
  <c r="R12" i="13"/>
  <c r="P46" i="6" l="1"/>
  <c r="R46" i="6"/>
  <c r="S46" i="6" s="1"/>
  <c r="U46" i="6" s="1"/>
  <c r="P64" i="6"/>
  <c r="R64" i="6"/>
  <c r="S64" i="6" s="1"/>
  <c r="U64" i="6" s="1"/>
  <c r="P19" i="6"/>
  <c r="R19" i="6"/>
  <c r="S19" i="6" s="1"/>
  <c r="U19" i="6" s="1"/>
  <c r="P210" i="6"/>
  <c r="L206" i="6"/>
  <c r="L207" i="6" s="1"/>
  <c r="R210" i="6"/>
  <c r="S210" i="6" s="1"/>
  <c r="U72" i="6"/>
  <c r="U59" i="6"/>
  <c r="R47" i="6"/>
  <c r="S47" i="6" s="1"/>
  <c r="P47" i="6"/>
  <c r="U66" i="6"/>
  <c r="U31" i="6"/>
  <c r="P11" i="6"/>
  <c r="R11" i="6"/>
  <c r="S11" i="6" s="1"/>
  <c r="P24" i="6"/>
  <c r="R24" i="6"/>
  <c r="S24" i="6" s="1"/>
  <c r="P9" i="6"/>
  <c r="R9" i="6"/>
  <c r="S9" i="6" s="1"/>
  <c r="P35" i="6"/>
  <c r="R35" i="6"/>
  <c r="S35" i="6" s="1"/>
  <c r="U50" i="6"/>
  <c r="P34" i="6"/>
  <c r="R34" i="6"/>
  <c r="S34" i="6" s="1"/>
  <c r="U34" i="6" s="1"/>
  <c r="P26" i="6"/>
  <c r="R26" i="6"/>
  <c r="S26" i="6" s="1"/>
  <c r="R14" i="6"/>
  <c r="S14" i="6" s="1"/>
  <c r="P14" i="6"/>
  <c r="R29" i="6"/>
  <c r="S29" i="6" s="1"/>
  <c r="P29" i="6"/>
  <c r="R213" i="6"/>
  <c r="S213" i="6" s="1"/>
  <c r="P213" i="6"/>
  <c r="P44" i="6"/>
  <c r="R44" i="6"/>
  <c r="S44" i="6" s="1"/>
  <c r="R12" i="6"/>
  <c r="S12" i="6" s="1"/>
  <c r="U12" i="6" s="1"/>
  <c r="R54" i="6"/>
  <c r="S54" i="6" s="1"/>
  <c r="U54" i="6" s="1"/>
  <c r="R23" i="6"/>
  <c r="S23" i="6" s="1"/>
  <c r="U23" i="6" s="1"/>
  <c r="R8" i="6"/>
  <c r="S8" i="6" s="1"/>
  <c r="R28" i="6"/>
  <c r="S28" i="6" s="1"/>
  <c r="U28" i="6" s="1"/>
  <c r="R6" i="6"/>
  <c r="S6" i="6" s="1"/>
  <c r="U168" i="6"/>
  <c r="P57" i="13"/>
  <c r="L2" i="6" s="1"/>
  <c r="R56" i="6"/>
  <c r="U110" i="6"/>
  <c r="R21" i="6"/>
  <c r="S21" i="6" s="1"/>
  <c r="U21" i="6" s="1"/>
  <c r="R10" i="6"/>
  <c r="S10" i="6" s="1"/>
  <c r="U10" i="6" s="1"/>
  <c r="R13" i="6"/>
  <c r="S13" i="6" s="1"/>
  <c r="U13" i="6" s="1"/>
  <c r="R7" i="6"/>
  <c r="S7" i="6" s="1"/>
  <c r="U7" i="6" s="1"/>
  <c r="R176" i="6"/>
  <c r="S176" i="6" s="1"/>
  <c r="U176" i="6" s="1"/>
  <c r="R33" i="6"/>
  <c r="S33" i="6" s="1"/>
  <c r="U33" i="6" s="1"/>
  <c r="R20" i="6"/>
  <c r="S20" i="6" s="1"/>
  <c r="U20" i="6" s="1"/>
  <c r="R55" i="6"/>
  <c r="S55" i="6" s="1"/>
  <c r="U55" i="6" s="1"/>
  <c r="U63" i="6"/>
  <c r="R30" i="6"/>
  <c r="R18" i="6"/>
  <c r="S18" i="6" s="1"/>
  <c r="U18" i="6" s="1"/>
  <c r="R43" i="6"/>
  <c r="S43" i="6" s="1"/>
  <c r="R57" i="6"/>
  <c r="S57" i="6" s="1"/>
  <c r="R37" i="6"/>
  <c r="S37" i="6" s="1"/>
  <c r="U37" i="6" s="1"/>
  <c r="R25" i="6"/>
  <c r="S25" i="6" s="1"/>
  <c r="U25" i="6" s="1"/>
  <c r="S76" i="6"/>
  <c r="U76" i="6" s="1"/>
  <c r="S41" i="6"/>
  <c r="U41" i="6" s="1"/>
  <c r="U24" i="6" l="1"/>
  <c r="U210" i="6"/>
  <c r="U9" i="6"/>
  <c r="U11" i="6"/>
  <c r="U26" i="6"/>
  <c r="U47" i="6"/>
  <c r="U35" i="6"/>
  <c r="U44" i="6"/>
  <c r="U14" i="6"/>
  <c r="U29" i="6"/>
  <c r="U213" i="6"/>
  <c r="S56" i="6"/>
  <c r="U56" i="6" s="1"/>
  <c r="S30" i="6"/>
  <c r="U30" i="6" s="1"/>
  <c r="U8" i="6"/>
  <c r="R17" i="6"/>
  <c r="S17" i="6" s="1"/>
  <c r="U17" i="6" s="1"/>
  <c r="U57" i="6"/>
  <c r="U43" i="6"/>
  <c r="U6" i="6"/>
  <c r="H4" i="6" l="1"/>
  <c r="R179" i="6" l="1"/>
  <c r="S179" i="6" s="1"/>
  <c r="U179" i="6" s="1"/>
  <c r="L3" i="6"/>
  <c r="L4" i="6" s="1"/>
  <c r="E109" i="6"/>
  <c r="B49" i="13"/>
  <c r="B110" i="7"/>
</calcChain>
</file>

<file path=xl/sharedStrings.xml><?xml version="1.0" encoding="utf-8"?>
<sst xmlns="http://schemas.openxmlformats.org/spreadsheetml/2006/main" count="2992" uniqueCount="920">
  <si>
    <t>punti</t>
  </si>
  <si>
    <t>coeff prove</t>
  </si>
  <si>
    <t>1,xx</t>
  </si>
  <si>
    <t>xx= nr prove</t>
  </si>
  <si>
    <t xml:space="preserve">coeff nr </t>
  </si>
  <si>
    <t>concorr.</t>
  </si>
  <si>
    <t>coeff  fedeltà</t>
  </si>
  <si>
    <t xml:space="preserve"> </t>
  </si>
  <si>
    <t>coefficienti</t>
  </si>
  <si>
    <t>prove</t>
  </si>
  <si>
    <t>valide</t>
  </si>
  <si>
    <t>PUNTI</t>
  </si>
  <si>
    <t>MAGNONI MAURIZIO</t>
  </si>
  <si>
    <t>BASSANI ENRICO</t>
  </si>
  <si>
    <t>MAZZALUPI SAVERIO</t>
  </si>
  <si>
    <t>MAZZOLENI SERGIO</t>
  </si>
  <si>
    <t>GUAITA DANIELA</t>
  </si>
  <si>
    <t>FALCETTA ENRICO</t>
  </si>
  <si>
    <t>BRAGA GIUSEPPE</t>
  </si>
  <si>
    <t>TOTALE</t>
  </si>
  <si>
    <t>RAPISARDA GIUSEPPE</t>
  </si>
  <si>
    <t>CRUGNOLA ROBERTO</t>
  </si>
  <si>
    <t>GARILLI DIEGO</t>
  </si>
  <si>
    <t>CRIPPA GIANFRANCO</t>
  </si>
  <si>
    <t>GOBESSI MARCELLO</t>
  </si>
  <si>
    <t>ROGNONI MATTEO</t>
  </si>
  <si>
    <t>CAUSO MAURIZIO</t>
  </si>
  <si>
    <t>PALUMBO ANDREA</t>
  </si>
  <si>
    <t>BOSSI DANIELE</t>
  </si>
  <si>
    <t>SARESINI MAURO</t>
  </si>
  <si>
    <t>ZENESINI LUCIANO</t>
  </si>
  <si>
    <t>xx= conc verificati</t>
  </si>
  <si>
    <t>A</t>
  </si>
  <si>
    <t>B</t>
  </si>
  <si>
    <t>classe</t>
  </si>
  <si>
    <t xml:space="preserve">punti </t>
  </si>
  <si>
    <t>no coeff</t>
  </si>
  <si>
    <t>coeff</t>
  </si>
  <si>
    <t>con coeff</t>
  </si>
  <si>
    <t>MAZZUCCHELLI GIANCARLO</t>
  </si>
  <si>
    <t>ABBIATI GABRIELE</t>
  </si>
  <si>
    <t>check</t>
  </si>
  <si>
    <t xml:space="preserve">REGOLAMENTO </t>
  </si>
  <si>
    <t>Driver</t>
  </si>
  <si>
    <t>Cat</t>
  </si>
  <si>
    <t>Giovane</t>
  </si>
  <si>
    <t xml:space="preserve">Manifestazione </t>
  </si>
  <si>
    <t>Data</t>
  </si>
  <si>
    <t>Nr prove</t>
  </si>
  <si>
    <t>Nr concorrenti</t>
  </si>
  <si>
    <t>Crometristi</t>
  </si>
  <si>
    <t xml:space="preserve">Penalità </t>
  </si>
  <si>
    <t>class.</t>
  </si>
  <si>
    <t>Marca</t>
  </si>
  <si>
    <t>Tipo</t>
  </si>
  <si>
    <t>Anno</t>
  </si>
  <si>
    <t>FASE 3</t>
  </si>
  <si>
    <t>FEDELTA'</t>
  </si>
  <si>
    <t>eventi</t>
  </si>
  <si>
    <t>evento</t>
  </si>
  <si>
    <t>FINALE</t>
  </si>
  <si>
    <t>Femminile</t>
  </si>
  <si>
    <t>Club Organizzatore</t>
  </si>
  <si>
    <t>VAMS</t>
  </si>
  <si>
    <t>NORA SCIPLINO</t>
  </si>
  <si>
    <t>CAVEM</t>
  </si>
  <si>
    <t>PARADISI ANDREA</t>
  </si>
  <si>
    <t>SCARIONI GABRIELLA</t>
  </si>
  <si>
    <t>X</t>
  </si>
  <si>
    <t>LOZZA MATTEO</t>
  </si>
  <si>
    <t>CRUGNOLA MARIO</t>
  </si>
  <si>
    <t>SENNA MAURIZIO</t>
  </si>
  <si>
    <t>MARCON CHRISTIAN</t>
  </si>
  <si>
    <t>BUTTAFAVA ALDO</t>
  </si>
  <si>
    <t>PEVERELLI DAVIDE</t>
  </si>
  <si>
    <t>COSTADONI MARCELLO</t>
  </si>
  <si>
    <t>DI NICOLA FRANCO</t>
  </si>
  <si>
    <t>SANGIOVANNI MAURO</t>
  </si>
  <si>
    <t>PRIMI PAOLO</t>
  </si>
  <si>
    <t>CACCIALANZA ELIO</t>
  </si>
  <si>
    <t xml:space="preserve">MOLINA ELENA </t>
  </si>
  <si>
    <t>PASSAROTI PATRIZIA</t>
  </si>
  <si>
    <t>PAVESI MASSIMO</t>
  </si>
  <si>
    <t>CICCONOFRI LUIGI</t>
  </si>
  <si>
    <t>CAIMI PAOLO</t>
  </si>
  <si>
    <t>CARRAMUSA FRANCESCO</t>
  </si>
  <si>
    <t>VILLA DARIO</t>
  </si>
  <si>
    <t>BURACCINI SERGIO</t>
  </si>
  <si>
    <t>CECINI IVANO</t>
  </si>
  <si>
    <t>CURTI GIACOMO</t>
  </si>
  <si>
    <t>Meccanico</t>
  </si>
  <si>
    <t xml:space="preserve">Club </t>
  </si>
  <si>
    <t>MECCANICO</t>
  </si>
  <si>
    <t>OROBICO</t>
  </si>
  <si>
    <t>CASTELLOTTI</t>
  </si>
  <si>
    <t>VALTELLINA</t>
  </si>
  <si>
    <t>Scuderia CASTELLOTTI</t>
  </si>
  <si>
    <t>Club Orobico</t>
  </si>
  <si>
    <t>VCC Como</t>
  </si>
  <si>
    <t>SOLIDARIETA'</t>
  </si>
  <si>
    <t>AMBROSIANO</t>
  </si>
  <si>
    <t>C</t>
  </si>
  <si>
    <t>FIAT</t>
  </si>
  <si>
    <t>MG</t>
  </si>
  <si>
    <t>BMW</t>
  </si>
  <si>
    <t>127</t>
  </si>
  <si>
    <t>MEDIA</t>
  </si>
  <si>
    <t>AMAMS</t>
  </si>
  <si>
    <t>CLASSIC CLUB ITALIA</t>
  </si>
  <si>
    <t>CMAE</t>
  </si>
  <si>
    <t>OMCB</t>
  </si>
  <si>
    <t>VCC COMO</t>
  </si>
  <si>
    <t>Mantova</t>
  </si>
  <si>
    <t>Lodi</t>
  </si>
  <si>
    <t>Milano</t>
  </si>
  <si>
    <t>Bergamo</t>
  </si>
  <si>
    <t>Sondrio</t>
  </si>
  <si>
    <t>Varese</t>
  </si>
  <si>
    <t>Como</t>
  </si>
  <si>
    <t>club</t>
  </si>
  <si>
    <t xml:space="preserve">CLASSIFICA CLUB </t>
  </si>
  <si>
    <t>CLASSIFICA DRIVER</t>
  </si>
  <si>
    <t>DI LEO ENZO</t>
  </si>
  <si>
    <t>SERRI FABRIZIO</t>
  </si>
  <si>
    <t>PARADISI ROBERTO</t>
  </si>
  <si>
    <t>MOZZI ROBERTO</t>
  </si>
  <si>
    <t>BONANNO ALESSANDRO</t>
  </si>
  <si>
    <t>CORRU' EDOARDO</t>
  </si>
  <si>
    <t>BONFANTI MAURIZIO</t>
  </si>
  <si>
    <t>SOFFIENTINI FELICE</t>
  </si>
  <si>
    <t>MAGNANI GIANCARLO</t>
  </si>
  <si>
    <t>TAMIAZZO MORGAN</t>
  </si>
  <si>
    <t>ATTARDO LUCIANO</t>
  </si>
  <si>
    <t>BASSI GIOVANNI</t>
  </si>
  <si>
    <t>BARBIERI GIACOMO</t>
  </si>
  <si>
    <t xml:space="preserve">MONTEVERDI ALEX MARIA </t>
  </si>
  <si>
    <t>ERCOLI PIERANTONIO</t>
  </si>
  <si>
    <t>ROSSETTI GIANCARLO</t>
  </si>
  <si>
    <t>MILANI ROBERTO</t>
  </si>
  <si>
    <t>FERRARI FELICE</t>
  </si>
  <si>
    <t>MAGNANI SERGIO</t>
  </si>
  <si>
    <t>BELTRAMI MARIO</t>
  </si>
  <si>
    <t>FACCHINI ALFONSO</t>
  </si>
  <si>
    <t>VINCENZI PAOLO</t>
  </si>
  <si>
    <t>Pavia</t>
  </si>
  <si>
    <t>DE BELLIS FILIPPO</t>
  </si>
  <si>
    <t>FERRARI LUCA</t>
  </si>
  <si>
    <t>MEREU CLAUDIO</t>
  </si>
  <si>
    <t>DONZELLI GIULIO</t>
  </si>
  <si>
    <t>BARZETTI ALESSANDRO</t>
  </si>
  <si>
    <t>GALLIZIA PIO</t>
  </si>
  <si>
    <t>BOSSI GIORGIO</t>
  </si>
  <si>
    <t>ROSSONI ROBERTO</t>
  </si>
  <si>
    <t>FUMAGALLI NICOLA</t>
  </si>
  <si>
    <t>PISATI EMANUELE</t>
  </si>
  <si>
    <t>GUENZI PIER</t>
  </si>
  <si>
    <t>BONFANTE  MAURO</t>
  </si>
  <si>
    <t>MARELLI MAURO</t>
  </si>
  <si>
    <t>BARNI LUCA</t>
  </si>
  <si>
    <t>PIGNATTA RUGGERO</t>
  </si>
  <si>
    <t>PORTOGHESE CLAUDIO</t>
  </si>
  <si>
    <t>ZUCCHETTO DENIS</t>
  </si>
  <si>
    <t>MINOIA ALESSANDRO</t>
  </si>
  <si>
    <t>ALFA ROMEO</t>
  </si>
  <si>
    <t>AUSTIN HEALEY</t>
  </si>
  <si>
    <t>LANCIA</t>
  </si>
  <si>
    <t>AUTOBIANCHI</t>
  </si>
  <si>
    <t>TRIUMPH</t>
  </si>
  <si>
    <t>JAGUAR</t>
  </si>
  <si>
    <t>INNOCENTI</t>
  </si>
  <si>
    <t>A112</t>
  </si>
  <si>
    <t>Crono Car Service</t>
  </si>
  <si>
    <t xml:space="preserve">DEL BO ROBERTO </t>
  </si>
  <si>
    <t>BACCI SERGIO</t>
  </si>
  <si>
    <t>BELOTTI ANTONIO</t>
  </si>
  <si>
    <t>BERTAZZA MARINO</t>
  </si>
  <si>
    <t>BERTOLLI MARCO</t>
  </si>
  <si>
    <t>COVELLI GIANPIERO</t>
  </si>
  <si>
    <t>MORETTI DARIO</t>
  </si>
  <si>
    <t>MORETTI UBERTA</t>
  </si>
  <si>
    <t>NARDIELLO GERARDO</t>
  </si>
  <si>
    <t>RAVASIO MANUEL</t>
  </si>
  <si>
    <t>RONZONI ANDREA</t>
  </si>
  <si>
    <t>RONZONI MARIO</t>
  </si>
  <si>
    <t>SCAPPINI ENRICO</t>
  </si>
  <si>
    <t>UTTUSO VINCENZO</t>
  </si>
  <si>
    <t>MINUSSI CORRADO</t>
  </si>
  <si>
    <t>SONVICO FRANCESCO</t>
  </si>
  <si>
    <t>CAMPIONI ROBERTO</t>
  </si>
  <si>
    <t>CASSANI TOMMASO</t>
  </si>
  <si>
    <t>BISCATTI LUCIA</t>
  </si>
  <si>
    <t>MICHI MAURIZIO</t>
  </si>
  <si>
    <t>RESNATI CARLO</t>
  </si>
  <si>
    <t>ARNABOLDI GABRIELE</t>
  </si>
  <si>
    <t>CAPPELLETTI GIACOMO</t>
  </si>
  <si>
    <t>FOSSATI MARCO</t>
  </si>
  <si>
    <t>Z3</t>
  </si>
  <si>
    <t>GAMS</t>
  </si>
  <si>
    <t>ANDREUCCI M.TERESA</t>
  </si>
  <si>
    <t>ANZANI ELISABETTA</t>
  </si>
  <si>
    <t>AZIMONTI MICHELE</t>
  </si>
  <si>
    <t>BERETTA PAOLO</t>
  </si>
  <si>
    <t>BIANCHI RENATO</t>
  </si>
  <si>
    <t>BINETTI MARCO</t>
  </si>
  <si>
    <t>BONECCHI MARCO</t>
  </si>
  <si>
    <t>CALVI GIGI</t>
  </si>
  <si>
    <t>DUFFI ALBERTO</t>
  </si>
  <si>
    <t>FERRARI CLAUDIO</t>
  </si>
  <si>
    <t>FERRARO ARTURO</t>
  </si>
  <si>
    <t>FERRO ROMEO</t>
  </si>
  <si>
    <t>FLENGHI GIANFRANCO</t>
  </si>
  <si>
    <t>GALLO RENATO</t>
  </si>
  <si>
    <t>GRASSI LUCA</t>
  </si>
  <si>
    <t>LACOVARA FRANCESCO</t>
  </si>
  <si>
    <t>MERLO SERGIO</t>
  </si>
  <si>
    <t>PESSINA DIEGO</t>
  </si>
  <si>
    <t>PIAZZA GIOVANNI</t>
  </si>
  <si>
    <t>PISTOLESI LIONELLO</t>
  </si>
  <si>
    <t>RIGHI ROBERTO</t>
  </si>
  <si>
    <t>SALVIATO EZIO</t>
  </si>
  <si>
    <t>SASSI GIUSEPPE</t>
  </si>
  <si>
    <t>SOMMA ENRICO</t>
  </si>
  <si>
    <t>SURBONE LAURA</t>
  </si>
  <si>
    <t>TIOLI LUCA</t>
  </si>
  <si>
    <t>TROMBETTA ENRICO</t>
  </si>
  <si>
    <t>TUFFANELLI FULVIO</t>
  </si>
  <si>
    <t>VANELLI FRANCESCO</t>
  </si>
  <si>
    <t>VANELLI MARCO</t>
  </si>
  <si>
    <t>GALLAZZI GIANMARIO</t>
  </si>
  <si>
    <t>DESERO' DANIELA</t>
  </si>
  <si>
    <t xml:space="preserve"> REGOLAMENTO</t>
  </si>
  <si>
    <t>CONTINI FABIO</t>
  </si>
  <si>
    <t>LOZZA MAURO</t>
  </si>
  <si>
    <t>MACCACCARO ANDREA</t>
  </si>
  <si>
    <t>BEVILACQUA DARIO</t>
  </si>
  <si>
    <t>GAMBA PAOLO</t>
  </si>
  <si>
    <t>BISAZZA GIUSEPPE</t>
  </si>
  <si>
    <t>DE BELLIS MAURIZIO</t>
  </si>
  <si>
    <t>ZAMBELLINI SERGIO</t>
  </si>
  <si>
    <t>COBIANCHI MARCO</t>
  </si>
  <si>
    <t>GENONI CARLO</t>
  </si>
  <si>
    <t>BOTTIGELLI DANIELE</t>
  </si>
  <si>
    <t>UBOLDI GIORGIO</t>
  </si>
  <si>
    <t>TAVERNA JACOPO</t>
  </si>
  <si>
    <t>Club</t>
  </si>
  <si>
    <t>MARIANI GIACINTO</t>
  </si>
  <si>
    <t>BERTOLLI DAVIDE</t>
  </si>
  <si>
    <t>VALBONESI  FRANCO</t>
  </si>
  <si>
    <t>ZUMELLI NAUSICA</t>
  </si>
  <si>
    <t>CEFFOLI TOMMASO</t>
  </si>
  <si>
    <t>POZZI ANTONIO</t>
  </si>
  <si>
    <t>COCCHIGLIA LUCA</t>
  </si>
  <si>
    <t>FIGINI YURI</t>
  </si>
  <si>
    <t>MARZULLO VINCENZO</t>
  </si>
  <si>
    <t>PARRAVICINI CRISTIAN</t>
  </si>
  <si>
    <t>ZANASSI GABRIELE</t>
  </si>
  <si>
    <t>MICELI GANDOLFO</t>
  </si>
  <si>
    <t>GUERRIERI RICCARDO</t>
  </si>
  <si>
    <t>MANZAN CARLO</t>
  </si>
  <si>
    <t>EL ASSAWY NADIA</t>
  </si>
  <si>
    <t>RUSCONI MAURIZIO</t>
  </si>
  <si>
    <t>TAGLIABUE GIORGIO</t>
  </si>
  <si>
    <t>OSSOLA MARIO</t>
  </si>
  <si>
    <t>GEMELLI ANDREA</t>
  </si>
  <si>
    <t>ROVER</t>
  </si>
  <si>
    <t>ASPESI RICCARDO</t>
  </si>
  <si>
    <t>CERIANI TIZIANO</t>
  </si>
  <si>
    <t>COSTANTE GIONATA</t>
  </si>
  <si>
    <t>PAGLINI GIORGIO</t>
  </si>
  <si>
    <t>BORACCO ROBERTO</t>
  </si>
  <si>
    <t>CRISTINA RICCARDO</t>
  </si>
  <si>
    <t>DE BERNARDI CARLO</t>
  </si>
  <si>
    <t>FLIRI ARRIGO</t>
  </si>
  <si>
    <t>MALAGUTI FEDERICO</t>
  </si>
  <si>
    <t>RONZONI EZIO</t>
  </si>
  <si>
    <t>MORA LUCA</t>
  </si>
  <si>
    <t>CORNA ENNIO</t>
  </si>
  <si>
    <t>VAERINI MARIO</t>
  </si>
  <si>
    <t>MOROSINI FRANCESCO</t>
  </si>
  <si>
    <t>TOMASONI ROBERTO</t>
  </si>
  <si>
    <t>SACCO ALBERTO</t>
  </si>
  <si>
    <t>RUGGERI CESARE</t>
  </si>
  <si>
    <t>BISI MASSIMO</t>
  </si>
  <si>
    <t>TORRI ROSSELLA</t>
  </si>
  <si>
    <t>SENECI ANGELO</t>
  </si>
  <si>
    <t>MALUCELLI ANDREA</t>
  </si>
  <si>
    <t>GUATELLI GIOVANNI</t>
  </si>
  <si>
    <t>CANTARINI LUIGI</t>
  </si>
  <si>
    <t>MICALIZZI EZIO</t>
  </si>
  <si>
    <t>LOVATTI PIER GIUSEPPE</t>
  </si>
  <si>
    <t>STAFFIERI PAOLO</t>
  </si>
  <si>
    <t>TURRI GIACOMO</t>
  </si>
  <si>
    <t>BUTTAFAVA ANTONIO</t>
  </si>
  <si>
    <t>ZAMBARBIERI GIUSEPPE</t>
  </si>
  <si>
    <t>BESTETTI ORNELLA</t>
  </si>
  <si>
    <t>FABBRI LEONARDO</t>
  </si>
  <si>
    <t>CUCCINIELLO ALFREDO</t>
  </si>
  <si>
    <t>COLOMBO FABIO</t>
  </si>
  <si>
    <t>PAGHINI CLAUDIO</t>
  </si>
  <si>
    <t>REALI FRANCESCO</t>
  </si>
  <si>
    <t>GIULIANI PAOLO</t>
  </si>
  <si>
    <t>BELLAN ROBERTO</t>
  </si>
  <si>
    <t>BARTOLO MICHELANGELO</t>
  </si>
  <si>
    <t>D'ANDREA ALBERTO</t>
  </si>
  <si>
    <t>COTTI GELATI GIORGIO</t>
  </si>
  <si>
    <t>RANCATI UGO</t>
  </si>
  <si>
    <t>DELLEDONNE MARIO</t>
  </si>
  <si>
    <t>BARDELLI ALBERTO</t>
  </si>
  <si>
    <t xml:space="preserve"> CAVEC</t>
  </si>
  <si>
    <t xml:space="preserve"> CAVEM</t>
  </si>
  <si>
    <t xml:space="preserve"> PROGETTO MITE</t>
  </si>
  <si>
    <t xml:space="preserve"> VCC CARDUCCI</t>
  </si>
  <si>
    <t xml:space="preserve"> C.A.R.D.</t>
  </si>
  <si>
    <t>TB</t>
  </si>
  <si>
    <t>CECI IVANO</t>
  </si>
  <si>
    <t>VOLVO</t>
  </si>
  <si>
    <t>LIMONI SCAGLIA GIANPAOLO</t>
  </si>
  <si>
    <t>DELL'ACQUA MASSIMO</t>
  </si>
  <si>
    <t>CAVEC</t>
  </si>
  <si>
    <t>FASCIA D'ORO</t>
  </si>
  <si>
    <t>RUOTE D'EPOCA</t>
  </si>
  <si>
    <t>VCC CARDUCCI</t>
  </si>
  <si>
    <t>Ruote d'Epoca</t>
  </si>
  <si>
    <t>200 Miglia Cremona</t>
  </si>
  <si>
    <t>29a COPPA dei CASTELLI PAVESI</t>
  </si>
  <si>
    <t>CASTELLI PAVESI</t>
  </si>
  <si>
    <t>200 Miglia CR</t>
  </si>
  <si>
    <t>Primi 3 di squadra</t>
  </si>
  <si>
    <t>Cremona</t>
  </si>
  <si>
    <t>Voghera</t>
  </si>
  <si>
    <t>Vigevano</t>
  </si>
  <si>
    <t>Montichiari</t>
  </si>
  <si>
    <t>FiCr</t>
  </si>
  <si>
    <t>ERCOLANI Stefano</t>
  </si>
  <si>
    <t>VIRDIS Alessandro</t>
  </si>
  <si>
    <t>PREVITALI Paolo</t>
  </si>
  <si>
    <t>NEGRINI Fulvio</t>
  </si>
  <si>
    <t>ERCOLANI Federica</t>
  </si>
  <si>
    <t>FERRARI Guido Luigi</t>
  </si>
  <si>
    <t>PROGETTO MITE</t>
  </si>
  <si>
    <t>RI PORSCHE 356 (BS)</t>
  </si>
  <si>
    <t>ASSALE MARCO</t>
  </si>
  <si>
    <t>BORDI UBALDO</t>
  </si>
  <si>
    <t>ERCOLANI FEDERICA</t>
  </si>
  <si>
    <t>ERCOLANI STEFANO</t>
  </si>
  <si>
    <t>FERRARI GUIDO LUIGI</t>
  </si>
  <si>
    <t>GUATELLI GIAN PIETRO</t>
  </si>
  <si>
    <t>NEGRINI FULVIO</t>
  </si>
  <si>
    <t>PREVITALI PAOLO</t>
  </si>
  <si>
    <t>SPAGNOLI FRANCO</t>
  </si>
  <si>
    <t>VIRDIS ALESSANDRO</t>
  </si>
  <si>
    <t>PORSCHE</t>
  </si>
  <si>
    <t>508C</t>
  </si>
  <si>
    <t>600 D</t>
  </si>
  <si>
    <t>RENAULT</t>
  </si>
  <si>
    <t>Desenzano</t>
  </si>
  <si>
    <t>BATMAN</t>
  </si>
  <si>
    <t>MINI COOPER</t>
  </si>
  <si>
    <t>GIULIETTA</t>
  </si>
  <si>
    <t>BODINI MICHELE</t>
  </si>
  <si>
    <t xml:space="preserve">COVELLI GIANPIERO </t>
  </si>
  <si>
    <t>DANCELLI ALESSANDRO</t>
  </si>
  <si>
    <t>VALENTE STEFANO</t>
  </si>
  <si>
    <t>SALERI FRANCESCO</t>
  </si>
  <si>
    <t>BOSIO LORIS</t>
  </si>
  <si>
    <t>ARESI GIUSEPPE</t>
  </si>
  <si>
    <t>LANCINI BATTISTA</t>
  </si>
  <si>
    <t>VALVASSORI VALERIO</t>
  </si>
  <si>
    <t>MWVCC</t>
  </si>
  <si>
    <t>CAT A</t>
  </si>
  <si>
    <t>CAT B</t>
  </si>
  <si>
    <t>CAT C</t>
  </si>
  <si>
    <t>centesimi</t>
  </si>
  <si>
    <t>oltre</t>
  </si>
  <si>
    <t>DRIVER</t>
  </si>
  <si>
    <t>CLUB</t>
  </si>
  <si>
    <t>Brescia</t>
  </si>
  <si>
    <t>RI PORSCHE 356</t>
  </si>
  <si>
    <t>LEGENDA</t>
  </si>
  <si>
    <t>Under 30</t>
  </si>
  <si>
    <t>under</t>
  </si>
  <si>
    <t>dame</t>
  </si>
  <si>
    <t>ritirato</t>
  </si>
  <si>
    <t>GRISONI PIERGIACOMO</t>
  </si>
  <si>
    <t>CIPOLLA DAVIDE</t>
  </si>
  <si>
    <t>GIARDIELLO PASQUALE</t>
  </si>
  <si>
    <t>D'ANTINONE ANTONIO</t>
  </si>
  <si>
    <t>BARBIERI MASSIMILIANO</t>
  </si>
  <si>
    <t>FERRARI GUIDO</t>
  </si>
  <si>
    <t>ALLIEVI FEDERICO</t>
  </si>
  <si>
    <t xml:space="preserve">BMW </t>
  </si>
  <si>
    <t>LOZZA Arianna</t>
  </si>
  <si>
    <t>RUOTE D'EPOCA PAVIA</t>
  </si>
  <si>
    <t>CARDUCCI</t>
  </si>
  <si>
    <t>youngtimer</t>
  </si>
  <si>
    <t>FIORENTINI GIUSEPPE</t>
  </si>
  <si>
    <t>SMUSSI GIANLUIGI</t>
  </si>
  <si>
    <t>ROMA BRUNO</t>
  </si>
  <si>
    <t>NEGRONI GIULIO MARIA</t>
  </si>
  <si>
    <t>PIANTELLI ALBERTO</t>
  </si>
  <si>
    <t>STANGA EMILIO</t>
  </si>
  <si>
    <t>CASTELLINI CARLO</t>
  </si>
  <si>
    <t>BIGONI GIORGIO</t>
  </si>
  <si>
    <t>BELOMETTI STEFANO</t>
  </si>
  <si>
    <t>ROVEDA DAVIDE</t>
  </si>
  <si>
    <t>MAESTRINI ANTONIO</t>
  </si>
  <si>
    <t>PEDRONI DIEGO</t>
  </si>
  <si>
    <t>BELLINA VINCENZO</t>
  </si>
  <si>
    <t>VAILATI NATALINO</t>
  </si>
  <si>
    <t>MINUTI LUIGI</t>
  </si>
  <si>
    <t xml:space="preserve">TRIUMPH </t>
  </si>
  <si>
    <t>OLD WHEELS</t>
  </si>
  <si>
    <t>HRC FASCIA D'ORO</t>
  </si>
  <si>
    <t>VAROSIO MARCO</t>
  </si>
  <si>
    <t>LOPES ALESSIO</t>
  </si>
  <si>
    <t>CUSIMANO ALEX</t>
  </si>
  <si>
    <t>BETTINALDI FLAVIO</t>
  </si>
  <si>
    <t>MAMS</t>
  </si>
  <si>
    <t>TOT</t>
  </si>
  <si>
    <t>BONFATTI PAINI ANDREA</t>
  </si>
  <si>
    <t>REGGIANI RENATO</t>
  </si>
  <si>
    <t>Monza</t>
  </si>
  <si>
    <t xml:space="preserve">XXIX Memorial Castellotti </t>
  </si>
  <si>
    <t xml:space="preserve">19° Raduno della Solidarietà </t>
  </si>
  <si>
    <t>4o MEMORIAL NORA SCIPLINO</t>
  </si>
  <si>
    <t>CRONOSCALATA ERBA-MADONNA DEL GHISALLO</t>
  </si>
  <si>
    <t>XI TROFEO AMBROSIANO - COPPA DUCATO di MILANO</t>
  </si>
  <si>
    <t>MASERATI</t>
  </si>
  <si>
    <t>ERBA GHISALLO</t>
  </si>
  <si>
    <t>COPPA MONZA</t>
  </si>
  <si>
    <t>dal 1996 al 2005</t>
  </si>
  <si>
    <t>GIARDELLO PASQUALE</t>
  </si>
  <si>
    <t>PICCIRILLO MARCO</t>
  </si>
  <si>
    <t>SIENA GIANLUIGI</t>
  </si>
  <si>
    <t>PISOLO CHRISTIAN</t>
  </si>
  <si>
    <t>AGLIONE MARCO</t>
  </si>
  <si>
    <t>MAGICO ALVERMAN</t>
  </si>
  <si>
    <t>PLATINI ANDREA</t>
  </si>
  <si>
    <t>SALVETTI STEFANO</t>
  </si>
  <si>
    <t>MAZZOLDI ANGELO</t>
  </si>
  <si>
    <t>LOZZA ARIANNA</t>
  </si>
  <si>
    <t>BOTTINI HIMARA</t>
  </si>
  <si>
    <t>ASPESI PIERO</t>
  </si>
  <si>
    <t>ROCCA DANIELE</t>
  </si>
  <si>
    <t>WEGNER MARCO</t>
  </si>
  <si>
    <t>SCARABELLI GIOVANNI</t>
  </si>
  <si>
    <t>MECCANICI</t>
  </si>
  <si>
    <t>1954</t>
  </si>
  <si>
    <t>1956</t>
  </si>
  <si>
    <t>1957</t>
  </si>
  <si>
    <t>1958</t>
  </si>
  <si>
    <t>1959</t>
  </si>
  <si>
    <t>1960</t>
  </si>
  <si>
    <t>1961</t>
  </si>
  <si>
    <t>1963</t>
  </si>
  <si>
    <t>1964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</si>
  <si>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</si>
  <si>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</si>
  <si>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</si>
  <si>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</si>
  <si>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</si>
  <si>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</si>
  <si>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</si>
  <si>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</si>
  <si>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</si>
  <si>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</si>
  <si>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1977</t>
  </si>
  <si>
    <t>1980</t>
  </si>
  <si>
    <t>1982</t>
  </si>
  <si>
    <t>1983</t>
  </si>
  <si>
    <t>1986</t>
  </si>
  <si>
    <t>1988</t>
  </si>
  <si>
    <t>1989</t>
  </si>
  <si>
    <t>1990</t>
  </si>
  <si>
    <t>1992</t>
  </si>
  <si>
    <t>1993</t>
  </si>
  <si>
    <t>1997</t>
  </si>
  <si>
    <t>1942</t>
  </si>
  <si>
    <t>1951</t>
  </si>
  <si>
    <t>1987</t>
  </si>
  <si>
    <t xml:space="preserve">LIBERI </t>
  </si>
  <si>
    <t>1100/103</t>
  </si>
  <si>
    <t>TR3</t>
  </si>
  <si>
    <t>3000 BN7</t>
  </si>
  <si>
    <t xml:space="preserve">APPIA </t>
  </si>
  <si>
    <t>VOLKSWAGEN</t>
  </si>
  <si>
    <t>MAGGIOLINO</t>
  </si>
  <si>
    <t>J4</t>
  </si>
  <si>
    <t>356</t>
  </si>
  <si>
    <t>ABARTH 1000 OT</t>
  </si>
  <si>
    <t>1100 D</t>
  </si>
  <si>
    <t>911 T</t>
  </si>
  <si>
    <t>AMAZON P121</t>
  </si>
  <si>
    <t>MINI</t>
  </si>
  <si>
    <t>COOPER</t>
  </si>
  <si>
    <t>MORRIS</t>
  </si>
  <si>
    <t>600</t>
  </si>
  <si>
    <t>124 SPIDER</t>
  </si>
  <si>
    <t>SIMCA</t>
  </si>
  <si>
    <t>1200 S</t>
  </si>
  <si>
    <t>FULVIA HF</t>
  </si>
  <si>
    <t>128</t>
  </si>
  <si>
    <t>FULVIA ZAGATO</t>
  </si>
  <si>
    <t>FULVIA COUPE'</t>
  </si>
  <si>
    <t>JUNIOR</t>
  </si>
  <si>
    <t>A112 ABARTH</t>
  </si>
  <si>
    <t>FULVIA MONTECARLO</t>
  </si>
  <si>
    <t>BETA MONTECARLO</t>
  </si>
  <si>
    <t xml:space="preserve">GIULIETTA </t>
  </si>
  <si>
    <t xml:space="preserve">AUSTIN  </t>
  </si>
  <si>
    <t>MINI HLE</t>
  </si>
  <si>
    <t>127 SPORT</t>
  </si>
  <si>
    <t>PRISMA 1300</t>
  </si>
  <si>
    <t>SUPER 5</t>
  </si>
  <si>
    <t>Y10 GT</t>
  </si>
  <si>
    <t>DEDRA</t>
  </si>
  <si>
    <t>MAZDA</t>
  </si>
  <si>
    <t>MX5 I</t>
  </si>
  <si>
    <t>DELTA EVO</t>
  </si>
  <si>
    <t>TIPO</t>
  </si>
  <si>
    <t>ARDEA</t>
  </si>
  <si>
    <t>TD</t>
  </si>
  <si>
    <t>FULVIA  COUPE'</t>
  </si>
  <si>
    <t xml:space="preserve">MINOR </t>
  </si>
  <si>
    <t>E TYPE</t>
  </si>
  <si>
    <t>SPIDER 1300</t>
  </si>
  <si>
    <t>RITMO CABRIO</t>
  </si>
  <si>
    <t>GIULIA TI</t>
  </si>
  <si>
    <t>ritirato pc 57</t>
  </si>
  <si>
    <t>non partito</t>
  </si>
  <si>
    <t>ritirato pc 41</t>
  </si>
  <si>
    <t>Migliori 7 risultati</t>
  </si>
  <si>
    <t>1962</t>
  </si>
  <si>
    <t>CAPPELLINI ANTONIO</t>
  </si>
  <si>
    <t>DIANA ALBERTO</t>
  </si>
  <si>
    <t>BAGATELLO ANDREA</t>
  </si>
  <si>
    <t>FONTANA ARMANDO</t>
  </si>
  <si>
    <t>PASINATO STEFANO</t>
  </si>
  <si>
    <t>BISCONCINI GABRIELE</t>
  </si>
  <si>
    <t>LENA ALESSANDRO</t>
  </si>
  <si>
    <t>PESENTI LUIGI</t>
  </si>
  <si>
    <t>REGISTRO PORSCHE 356</t>
  </si>
  <si>
    <t>CAMS CASTIGLIONESE</t>
  </si>
  <si>
    <t>2002 TI</t>
  </si>
  <si>
    <t xml:space="preserve">BUGATTI </t>
  </si>
  <si>
    <t>T40 GRAND SPORT</t>
  </si>
  <si>
    <t>PV444</t>
  </si>
  <si>
    <t xml:space="preserve">FIAT </t>
  </si>
  <si>
    <t>1100 103E</t>
  </si>
  <si>
    <t>356 A 1600 CAB</t>
  </si>
  <si>
    <t>1200 CONVERTIBILE</t>
  </si>
  <si>
    <t>356 B T5</t>
  </si>
  <si>
    <t>B GT</t>
  </si>
  <si>
    <t>MINI COOPER S</t>
  </si>
  <si>
    <t>911 T 2.2</t>
  </si>
  <si>
    <t>850 SPORT COUPE'</t>
  </si>
  <si>
    <t>FULVIA 135 COUPE'</t>
  </si>
  <si>
    <t>124 SPORT COUPE'</t>
  </si>
  <si>
    <t xml:space="preserve">124 SPIDER </t>
  </si>
  <si>
    <t>128 COUPE 1100</t>
  </si>
  <si>
    <t>A111</t>
  </si>
  <si>
    <t>128A</t>
  </si>
  <si>
    <t>124 SPIDER 1600 BS1</t>
  </si>
  <si>
    <t>FULVIA SPORT ZAGATO</t>
  </si>
  <si>
    <t>A112 ABARTH 58 HD</t>
  </si>
  <si>
    <t>FULVIA COUPE' 1.3 S</t>
  </si>
  <si>
    <t>A112 ELEGANT</t>
  </si>
  <si>
    <t>MINI COOPER 1300 EXP</t>
  </si>
  <si>
    <t>JUNIOR SPIDER</t>
  </si>
  <si>
    <t>128 BERLINA 4 PORTE</t>
  </si>
  <si>
    <t>A112 ABARTH 70HP</t>
  </si>
  <si>
    <t>GOLF GTI</t>
  </si>
  <si>
    <t>A112 ELITE</t>
  </si>
  <si>
    <t>AUSTIN</t>
  </si>
  <si>
    <t>PRISMA 1.3</t>
  </si>
  <si>
    <t>BERTONE</t>
  </si>
  <si>
    <t>X 1/9</t>
  </si>
  <si>
    <t>Y10 GT ie</t>
  </si>
  <si>
    <t>TOYOTA</t>
  </si>
  <si>
    <t>GT4</t>
  </si>
  <si>
    <t>AUDI</t>
  </si>
  <si>
    <t>ARDEA 250 II SERIE</t>
  </si>
  <si>
    <t>TR4</t>
  </si>
  <si>
    <t>HEALEY MK III</t>
  </si>
  <si>
    <t>500L</t>
  </si>
  <si>
    <t>CELICA CARLOS SAINZ</t>
  </si>
  <si>
    <t>SPIDER 916</t>
  </si>
  <si>
    <t>S4 AVANT</t>
  </si>
  <si>
    <t>Spider V6</t>
  </si>
  <si>
    <t>COOPER II</t>
  </si>
  <si>
    <t>924 Turbo</t>
  </si>
  <si>
    <t>CAMS</t>
  </si>
  <si>
    <t>Cronotiming</t>
  </si>
  <si>
    <t>SCAGLIOTTI MAURO</t>
  </si>
  <si>
    <t>LAMAGNI UMBERTO</t>
  </si>
  <si>
    <t>DELPIANO GIORGIO</t>
  </si>
  <si>
    <t>BERETTA GUGLIELMO</t>
  </si>
  <si>
    <t>RITIRATI</t>
  </si>
  <si>
    <t>600D</t>
  </si>
  <si>
    <t>A TWIN CAM</t>
  </si>
  <si>
    <t>OPEL</t>
  </si>
  <si>
    <t>KADETT GTE</t>
  </si>
  <si>
    <t>850 COUPE'</t>
  </si>
  <si>
    <t xml:space="preserve">A112  </t>
  </si>
  <si>
    <t>356 S90</t>
  </si>
  <si>
    <t>128 A</t>
  </si>
  <si>
    <t>124 SPIDER 1.6</t>
  </si>
  <si>
    <t>FULVIA 1.3 S</t>
  </si>
  <si>
    <t>PANDA</t>
  </si>
  <si>
    <t>320 CABRIO</t>
  </si>
  <si>
    <t>1100 103</t>
  </si>
  <si>
    <t>MINI LHE</t>
  </si>
  <si>
    <t>NNOCENTI</t>
  </si>
  <si>
    <t>Mini Cooper 1300</t>
  </si>
  <si>
    <t>356A</t>
  </si>
  <si>
    <t>Mini Cooper Export</t>
  </si>
  <si>
    <t>A112 LX</t>
  </si>
  <si>
    <t>GT 1300 Junior</t>
  </si>
  <si>
    <t>356C</t>
  </si>
  <si>
    <t>Ardea 250 II Serie</t>
  </si>
  <si>
    <t>1100</t>
  </si>
  <si>
    <t>TR4A</t>
  </si>
  <si>
    <t>Alpine A110</t>
  </si>
  <si>
    <t>Fulvia Coupè 1.3</t>
  </si>
  <si>
    <t>GT 1300 JUNIOR</t>
  </si>
  <si>
    <t>BETA CUOUPE'</t>
  </si>
  <si>
    <t>911 Carrera</t>
  </si>
  <si>
    <t>RIBOLDI ALBERTO</t>
  </si>
  <si>
    <t>CEFIS MARCO</t>
  </si>
  <si>
    <t>MINETTI PIETRO</t>
  </si>
  <si>
    <t>CARBONE SALVATORE</t>
  </si>
  <si>
    <t>PELLEGRINELLI MASSIMO</t>
  </si>
  <si>
    <t>CAMPANA ANDREA</t>
  </si>
  <si>
    <t>MONDINELLI ALBERTO</t>
  </si>
  <si>
    <t>TOGNI LEONARDO</t>
  </si>
  <si>
    <t>SIGNORINI SERGIO</t>
  </si>
  <si>
    <t>LOCATELLI PAOLO</t>
  </si>
  <si>
    <t>MONTARULI ROBERTO</t>
  </si>
  <si>
    <t>PEDRINELLI ANGELO</t>
  </si>
  <si>
    <t>RONZONI MATTIA</t>
  </si>
  <si>
    <t>ZANARDI ALFONSO</t>
  </si>
  <si>
    <t>NAVA JACOPO</t>
  </si>
  <si>
    <t>BUGATTI</t>
  </si>
  <si>
    <t>T40 GS</t>
  </si>
  <si>
    <t>508 C</t>
  </si>
  <si>
    <t>TC</t>
  </si>
  <si>
    <t>1100 TV Coupè</t>
  </si>
  <si>
    <t>MERCEDES</t>
  </si>
  <si>
    <t>300 SL</t>
  </si>
  <si>
    <t>1100 103 TV</t>
  </si>
  <si>
    <t>100/6</t>
  </si>
  <si>
    <t>GIULIETTA SPIDER</t>
  </si>
  <si>
    <t>FIAT ABARTH</t>
  </si>
  <si>
    <t>1000 OT COUPE'</t>
  </si>
  <si>
    <t>GIULIETTA SPRINT GTV</t>
  </si>
  <si>
    <t xml:space="preserve">FIAT  </t>
  </si>
  <si>
    <t>280 SL</t>
  </si>
  <si>
    <t>911 T TARGA</t>
  </si>
  <si>
    <t>B ROADSTER</t>
  </si>
  <si>
    <t>850</t>
  </si>
  <si>
    <t>128 COUPE'</t>
  </si>
  <si>
    <t>124 SPORT SPIDER 1600</t>
  </si>
  <si>
    <t>MINI COOPER EXPORT</t>
  </si>
  <si>
    <t>914</t>
  </si>
  <si>
    <t>FULVIA COUPE' MONTECARLO</t>
  </si>
  <si>
    <t>A 112 ELEGANT</t>
  </si>
  <si>
    <t>MANTA GTE</t>
  </si>
  <si>
    <t>ALFA SUD SPRINT VELOCE</t>
  </si>
  <si>
    <t>A 112 ABARTH</t>
  </si>
  <si>
    <t>PRISMA</t>
  </si>
  <si>
    <t>DELTA INTEGRALE EVO2</t>
  </si>
  <si>
    <t>FERRARI</t>
  </si>
  <si>
    <t>348 TB</t>
  </si>
  <si>
    <t>993 4S</t>
  </si>
  <si>
    <t>911 CARRERA CABRIO</t>
  </si>
  <si>
    <t>DINO</t>
  </si>
  <si>
    <t>911 SC F</t>
  </si>
  <si>
    <t xml:space="preserve"> dopo prova 56</t>
  </si>
  <si>
    <t>66</t>
  </si>
  <si>
    <t xml:space="preserve">Nr concorrenti </t>
  </si>
  <si>
    <t>Trofeo Maserati - Colline pavesi</t>
  </si>
  <si>
    <t>TROFEO MASERATI</t>
  </si>
  <si>
    <t>1a RIEVOCAZIONE 'COPPA MONZA'</t>
  </si>
  <si>
    <t>SOMMARUGA FRANCESCO</t>
  </si>
  <si>
    <t>LIBANORE ANDREA</t>
  </si>
  <si>
    <t>GARDIELLO PASQUALE</t>
  </si>
  <si>
    <t>ROCCO MASSIMO</t>
  </si>
  <si>
    <t>ZEHNDER GIACOMO</t>
  </si>
  <si>
    <t>ASPERTI ROBERTO</t>
  </si>
  <si>
    <t>MARTINI MASSIMO</t>
  </si>
  <si>
    <t>COLOMBO ALESSANDRO</t>
  </si>
  <si>
    <t>ROMANO FRANCESCO</t>
  </si>
  <si>
    <t>GHELFI KARL FREDERIK</t>
  </si>
  <si>
    <t>MESTRANGELO DANIELE</t>
  </si>
  <si>
    <t>VILLA GIANFRANCO</t>
  </si>
  <si>
    <t>ANSALDO</t>
  </si>
  <si>
    <t>TIPO 10</t>
  </si>
  <si>
    <t xml:space="preserve">508 C </t>
  </si>
  <si>
    <t>1100 103 E</t>
  </si>
  <si>
    <t>SPRITE MKI</t>
  </si>
  <si>
    <t xml:space="preserve">ALFA ROMEO </t>
  </si>
  <si>
    <t>1600 SPRINT</t>
  </si>
  <si>
    <t>VOLWAGEN</t>
  </si>
  <si>
    <t>MAGGIOLINO TYP 11 6V</t>
  </si>
  <si>
    <t xml:space="preserve">GIULIA SPIDER </t>
  </si>
  <si>
    <t xml:space="preserve">MORRIS </t>
  </si>
  <si>
    <t>MINI MK1</t>
  </si>
  <si>
    <t>911T</t>
  </si>
  <si>
    <t>BGT</t>
  </si>
  <si>
    <t xml:space="preserve">FIAT ABARTH </t>
  </si>
  <si>
    <t>1000 OT COUPE</t>
  </si>
  <si>
    <t>THIUMPH</t>
  </si>
  <si>
    <t xml:space="preserve">TR4 A </t>
  </si>
  <si>
    <t xml:space="preserve">INNOCENTI </t>
  </si>
  <si>
    <t>MINI MK2</t>
  </si>
  <si>
    <t xml:space="preserve">AUTOBIANCHI </t>
  </si>
  <si>
    <t xml:space="preserve">A112 ABARTH </t>
  </si>
  <si>
    <t xml:space="preserve">LANCIA </t>
  </si>
  <si>
    <t>FULVIA COUPE 1,3 S</t>
  </si>
  <si>
    <t xml:space="preserve">A112 ELEGANT </t>
  </si>
  <si>
    <t xml:space="preserve">FULVIA COUPE MONTECARLO </t>
  </si>
  <si>
    <t>JUNIOR SPIDER 1300</t>
  </si>
  <si>
    <t>R5 TS</t>
  </si>
  <si>
    <t>A112 E</t>
  </si>
  <si>
    <t xml:space="preserve">A112 ELITE </t>
  </si>
  <si>
    <t xml:space="preserve">127 SPORT </t>
  </si>
  <si>
    <t xml:space="preserve">TIPO </t>
  </si>
  <si>
    <t xml:space="preserve">PEUGEUT </t>
  </si>
  <si>
    <t>306 XSA</t>
  </si>
  <si>
    <t xml:space="preserve">MAZDA </t>
  </si>
  <si>
    <t>MX5</t>
  </si>
  <si>
    <t xml:space="preserve">Z4 CABRIO </t>
  </si>
  <si>
    <t xml:space="preserve">2000 SPIDER TOURING </t>
  </si>
  <si>
    <t>GIULIA SS 1600</t>
  </si>
  <si>
    <t xml:space="preserve">FULVIA COUPE' </t>
  </si>
  <si>
    <t>124 SPORT SPIDER 1.8</t>
  </si>
  <si>
    <t xml:space="preserve">ASTON MARTIN </t>
  </si>
  <si>
    <t xml:space="preserve">DB9 VOLANTE </t>
  </si>
  <si>
    <t>Autobianchi</t>
  </si>
  <si>
    <t>A112 Abart</t>
  </si>
  <si>
    <t>non classificato</t>
  </si>
  <si>
    <t>ritirato dopo prova 33</t>
  </si>
  <si>
    <t>ritirato dopo prova 23</t>
  </si>
  <si>
    <t>TAMBURELLI Roberto</t>
  </si>
  <si>
    <t>MALUCELLI Andrea</t>
  </si>
  <si>
    <t>LAMAGNI Umberto</t>
  </si>
  <si>
    <t>GIORGI Giorgio</t>
  </si>
  <si>
    <t>SAVIOTTI Maurizio</t>
  </si>
  <si>
    <t>BISI Massimo</t>
  </si>
  <si>
    <t>BARBIERI Massimiliano</t>
  </si>
  <si>
    <t>BOSSI Giorgio</t>
  </si>
  <si>
    <t>NEGRONI Giulio Maria</t>
  </si>
  <si>
    <t>DELL'ACQUA Massimo</t>
  </si>
  <si>
    <t>BUTTAFAVA Aldo</t>
  </si>
  <si>
    <t>RANCATI Ugo</t>
  </si>
  <si>
    <t>SILVANI Edoardo</t>
  </si>
  <si>
    <t>RAPISARDA Giuseppe</t>
  </si>
  <si>
    <t>PORTOGHESE Claudio</t>
  </si>
  <si>
    <t>BOSSI Daniele</t>
  </si>
  <si>
    <t>GUAITA Daniela</t>
  </si>
  <si>
    <t>MARCON Christian</t>
  </si>
  <si>
    <t>SCARABELLI Giovanni</t>
  </si>
  <si>
    <t>CROSIGNANI Oriano</t>
  </si>
  <si>
    <t>PAGHINI Claudio</t>
  </si>
  <si>
    <t>DONZELLI Giulio</t>
  </si>
  <si>
    <t>ZENESINI Luciano</t>
  </si>
  <si>
    <t>FRONTI Fabio</t>
  </si>
  <si>
    <t>BELLAN Roberto</t>
  </si>
  <si>
    <t>DELVAGO Ernestino</t>
  </si>
  <si>
    <t>BARTOLO Michelangelo</t>
  </si>
  <si>
    <t>TORLASCO Maurizio</t>
  </si>
  <si>
    <t>GENONI Carlo</t>
  </si>
  <si>
    <t>UTTUSO Vincenzo</t>
  </si>
  <si>
    <t>SANGIOVANNI Mauro</t>
  </si>
  <si>
    <t>BORDI Ubaldo</t>
  </si>
  <si>
    <t>SENNA Maurizio</t>
  </si>
  <si>
    <t>ZUCCHETTO Denis</t>
  </si>
  <si>
    <t>GRASSI Luca</t>
  </si>
  <si>
    <t>AGLIONE Marco</t>
  </si>
  <si>
    <t>SCARSI Franco</t>
  </si>
  <si>
    <t>BARDELLI Alberto</t>
  </si>
  <si>
    <t>SCAPPINI Enrico</t>
  </si>
  <si>
    <t>Fiat Balilla 508 Torpedo</t>
  </si>
  <si>
    <t>MG TC</t>
  </si>
  <si>
    <t>Fiat 1100</t>
  </si>
  <si>
    <t>MG MGA</t>
  </si>
  <si>
    <t>Alfa Romeo Giulia Spider 1.6</t>
  </si>
  <si>
    <t>Porsche 356 g90</t>
  </si>
  <si>
    <t>BMW 320</t>
  </si>
  <si>
    <t>Fiat 600 D</t>
  </si>
  <si>
    <t>Fiat 850 CopuŠ</t>
  </si>
  <si>
    <t>Alfa Romeo GT 1300 Junior</t>
  </si>
  <si>
    <t>Fiat 850 Sport CoupŠ</t>
  </si>
  <si>
    <t>Fiat 124 Spider</t>
  </si>
  <si>
    <t>Fiat 128 CoupŠ</t>
  </si>
  <si>
    <t>Fiat 500 L</t>
  </si>
  <si>
    <t>Fiat 128A</t>
  </si>
  <si>
    <t>Autobianchi A111</t>
  </si>
  <si>
    <t>Fiat 124 Spider 1600 BS1</t>
  </si>
  <si>
    <t>Autobianchi A112</t>
  </si>
  <si>
    <t>Lancia Fulvia</t>
  </si>
  <si>
    <t>W-Porsche 914</t>
  </si>
  <si>
    <t>Autobianchi A112 Elegant</t>
  </si>
  <si>
    <t>Autobianchi A112 Abarth 58HP</t>
  </si>
  <si>
    <t>Opel Kadet GTE</t>
  </si>
  <si>
    <t>Fiat 128 berlina 4 pore</t>
  </si>
  <si>
    <t>Fiat 127</t>
  </si>
  <si>
    <t>Autobianchi A112 Abarth 70HP</t>
  </si>
  <si>
    <t>Triumph Spitfire</t>
  </si>
  <si>
    <t>Porsche 911 Targa 3000</t>
  </si>
  <si>
    <t>Fiat 127 Sport</t>
  </si>
  <si>
    <t>Maserati Biturbo SI</t>
  </si>
  <si>
    <t>Rover Mini cooper</t>
  </si>
  <si>
    <t>Fiat Tipo</t>
  </si>
  <si>
    <t>Porsche 911 Cabriolet</t>
  </si>
  <si>
    <t>Peugeot 306XS</t>
  </si>
  <si>
    <t>Bmw Z3</t>
  </si>
  <si>
    <t>Audi S4 Avant</t>
  </si>
  <si>
    <t>Porsche 996 Carrera 4 Cabriole</t>
  </si>
  <si>
    <t>Mazda MX5</t>
  </si>
  <si>
    <t>ABARTH</t>
  </si>
  <si>
    <t>PEUGEOT</t>
  </si>
  <si>
    <t>TRIUMTH</t>
  </si>
  <si>
    <t>MAZZOLDI Angelo</t>
  </si>
  <si>
    <t>Abarth 1000 OT coupè</t>
  </si>
  <si>
    <t>Buttafava Aldo</t>
  </si>
  <si>
    <t>Malucelli Andrea</t>
  </si>
  <si>
    <t>Mazzoleni Sergio</t>
  </si>
  <si>
    <t>Magico Alverman</t>
  </si>
  <si>
    <t>Limoni Scaglia Gianpaolo</t>
  </si>
  <si>
    <t>Rapisarda Giuseppe</t>
  </si>
  <si>
    <t>Bartolo Michelangelo</t>
  </si>
  <si>
    <t>Uttuso Vincenzo</t>
  </si>
  <si>
    <t>Falcetta Enrico</t>
  </si>
  <si>
    <t>D'Antinone Antonio</t>
  </si>
  <si>
    <t>Garilli Diego</t>
  </si>
  <si>
    <t>Scarabelli Giovanni</t>
  </si>
  <si>
    <t>Dell'Acqua Massimo</t>
  </si>
  <si>
    <t>Scarioni Gabriella</t>
  </si>
  <si>
    <t>Giustacchini Dario</t>
  </si>
  <si>
    <t>Bagatello Andrea</t>
  </si>
  <si>
    <t>Rossoni Roberto</t>
  </si>
  <si>
    <t>Soldo Gabriele</t>
  </si>
  <si>
    <t>Smussi Gianluigi</t>
  </si>
  <si>
    <t>Guaita Daniela</t>
  </si>
  <si>
    <t>Marcon Christian</t>
  </si>
  <si>
    <t>Senna Maurizio</t>
  </si>
  <si>
    <t>Zenesini Luciano</t>
  </si>
  <si>
    <t>Zumelli Nausica</t>
  </si>
  <si>
    <t>Aglione Marco</t>
  </si>
  <si>
    <t>Costante Gionata</t>
  </si>
  <si>
    <t>Lovatti Piergiuseppe</t>
  </si>
  <si>
    <t>Fontana Armando</t>
  </si>
  <si>
    <t>Scappini Enrico</t>
  </si>
  <si>
    <t>Negroni Giulio Maria</t>
  </si>
  <si>
    <t>Previtali Paolo</t>
  </si>
  <si>
    <t>Cantarini Luigi</t>
  </si>
  <si>
    <t>Salvetti Stefano</t>
  </si>
  <si>
    <t>Grassi Luca</t>
  </si>
  <si>
    <t>Bodini Michele</t>
  </si>
  <si>
    <t>Genoni Carlo</t>
  </si>
  <si>
    <t>Ferrari Marco</t>
  </si>
  <si>
    <t>Stradiotti Enrico</t>
  </si>
  <si>
    <t>Staffieri Paolo</t>
  </si>
  <si>
    <t>Castellini Carlo</t>
  </si>
  <si>
    <t>Maestrini Antonio</t>
  </si>
  <si>
    <t>Sanna Claudio</t>
  </si>
  <si>
    <t>Mori Antonio</t>
  </si>
  <si>
    <t>Poli Stefano</t>
  </si>
  <si>
    <t>Minuti Luigi</t>
  </si>
  <si>
    <t>Bossi Giorgio</t>
  </si>
  <si>
    <t>Mazzoldi Angelo</t>
  </si>
  <si>
    <t>Guatelli Giovanni</t>
  </si>
  <si>
    <t>Lancia</t>
  </si>
  <si>
    <t>Fiat</t>
  </si>
  <si>
    <t xml:space="preserve">Fiat </t>
  </si>
  <si>
    <t xml:space="preserve">Morris </t>
  </si>
  <si>
    <t>Porsche</t>
  </si>
  <si>
    <t>Innocenti</t>
  </si>
  <si>
    <t>Peugeout</t>
  </si>
  <si>
    <t xml:space="preserve">Austin Healey </t>
  </si>
  <si>
    <t>Alta Romeo</t>
  </si>
  <si>
    <t xml:space="preserve">Lancia </t>
  </si>
  <si>
    <t xml:space="preserve">Mini </t>
  </si>
  <si>
    <t xml:space="preserve">Innocenti </t>
  </si>
  <si>
    <t>Mercedes</t>
  </si>
  <si>
    <t>Alfa Romeo</t>
  </si>
  <si>
    <t>Triumph</t>
  </si>
  <si>
    <t>Beta Montecarlo</t>
  </si>
  <si>
    <t>110-103E</t>
  </si>
  <si>
    <t>508 C 1100</t>
  </si>
  <si>
    <t>Mini MK1</t>
  </si>
  <si>
    <t>Abarth 1000 OT Coupè</t>
  </si>
  <si>
    <t>Mini Cooper</t>
  </si>
  <si>
    <t>127 sport</t>
  </si>
  <si>
    <t>Fulvia Coupè 1.3 S</t>
  </si>
  <si>
    <t>A112 Abarth</t>
  </si>
  <si>
    <t>A112 Elegant</t>
  </si>
  <si>
    <t>202 Lusso</t>
  </si>
  <si>
    <t>Sprite MK I</t>
  </si>
  <si>
    <t>850 sport coupé</t>
  </si>
  <si>
    <t>Spider</t>
  </si>
  <si>
    <t>Cooper Export</t>
  </si>
  <si>
    <t>950 Spider</t>
  </si>
  <si>
    <t>Y10 Missoni</t>
  </si>
  <si>
    <t>Prisma</t>
  </si>
  <si>
    <t>Y10</t>
  </si>
  <si>
    <t>Fulvia Coupè Montecarlo</t>
  </si>
  <si>
    <t>124 Sport Spider 1.8</t>
  </si>
  <si>
    <t>TR3 special</t>
  </si>
  <si>
    <t>Ardea</t>
  </si>
  <si>
    <t>Punto Cabrio</t>
  </si>
  <si>
    <t>GTV 2.0</t>
  </si>
  <si>
    <t>Giulietta Sprint</t>
  </si>
  <si>
    <t>124 Spider America</t>
  </si>
  <si>
    <t>SLK 200 Kompressor</t>
  </si>
  <si>
    <t>124 Sport Spider 1600</t>
  </si>
  <si>
    <t>911 996 Cabrio</t>
  </si>
  <si>
    <t>1602</t>
  </si>
  <si>
    <t>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</si>
</sst>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_-* #,##0_-;\-* #,##0_-;_-* &quot;-&quot;??_-;_-@_-"/>
    <numFmt numFmtId="166" formatCode="_-* #,##0\ _€_-;\-* #,##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288831"/>
      <name val="Calibri"/>
      <family val="2"/>
      <scheme val="minor"/>
    </font>
    <font>
      <sz val="11"/>
      <color rgb="FFF06EE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06EE1"/>
      <name val="Calibri"/>
      <family val="2"/>
      <scheme val="minor"/>
    </font>
    <font>
      <sz val="11"/>
      <color rgb="FF0070C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06EE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9D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1" applyFont="1"/>
    <xf numFmtId="0" fontId="0" fillId="0" borderId="0" xfId="0" applyAlignment="1">
      <alignment vertical="center"/>
    </xf>
    <xf numFmtId="164" fontId="2" fillId="0" borderId="0" xfId="1" applyFont="1"/>
    <xf numFmtId="164" fontId="2" fillId="0" borderId="0" xfId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164" fontId="0" fillId="0" borderId="0" xfId="0" applyNumberFormat="1"/>
    <xf numFmtId="14" fontId="0" fillId="0" borderId="0" xfId="0" applyNumberFormat="1"/>
    <xf numFmtId="164" fontId="0" fillId="0" borderId="0" xfId="1" applyFont="1" applyAlignment="1">
      <alignment horizontal="center"/>
    </xf>
    <xf numFmtId="164" fontId="0" fillId="0" borderId="0" xfId="1" applyFont="1" applyAlignment="1"/>
    <xf numFmtId="164" fontId="0" fillId="0" borderId="0" xfId="1" applyFont="1" applyAlignment="1">
      <alignment vertical="center"/>
    </xf>
    <xf numFmtId="164" fontId="2" fillId="0" borderId="0" xfId="1" applyFont="1" applyFill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8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164" fontId="2" fillId="0" borderId="11" xfId="1" applyFont="1" applyBorder="1"/>
    <xf numFmtId="164" fontId="2" fillId="0" borderId="0" xfId="1" applyFont="1" applyBorder="1"/>
    <xf numFmtId="0" fontId="2" fillId="0" borderId="1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2" xfId="0" applyBorder="1"/>
    <xf numFmtId="164" fontId="2" fillId="0" borderId="4" xfId="1" applyFont="1" applyBorder="1"/>
    <xf numFmtId="0" fontId="2" fillId="0" borderId="6" xfId="0" applyFont="1" applyBorder="1"/>
    <xf numFmtId="164" fontId="2" fillId="0" borderId="8" xfId="1" applyFont="1" applyBorder="1"/>
    <xf numFmtId="0" fontId="2" fillId="0" borderId="9" xfId="0" applyFont="1" applyBorder="1"/>
    <xf numFmtId="14" fontId="0" fillId="0" borderId="0" xfId="0" applyNumberFormat="1" applyAlignment="1">
      <alignment horizontal="center"/>
    </xf>
    <xf numFmtId="0" fontId="2" fillId="0" borderId="2" xfId="0" applyFont="1" applyBorder="1"/>
    <xf numFmtId="164" fontId="2" fillId="3" borderId="9" xfId="1" applyFont="1" applyFill="1" applyBorder="1" applyAlignment="1">
      <alignment horizontal="center"/>
    </xf>
    <xf numFmtId="164" fontId="2" fillId="5" borderId="13" xfId="0" applyNumberFormat="1" applyFont="1" applyFill="1" applyBorder="1" applyAlignment="1">
      <alignment horizontal="center"/>
    </xf>
    <xf numFmtId="164" fontId="2" fillId="7" borderId="13" xfId="0" applyNumberFormat="1" applyFont="1" applyFill="1" applyBorder="1" applyAlignment="1">
      <alignment horizontal="center"/>
    </xf>
    <xf numFmtId="164" fontId="0" fillId="0" borderId="13" xfId="1" applyFont="1" applyBorder="1"/>
    <xf numFmtId="0" fontId="0" fillId="0" borderId="13" xfId="0" applyBorder="1"/>
    <xf numFmtId="164" fontId="2" fillId="9" borderId="12" xfId="1" applyFont="1" applyFill="1" applyBorder="1" applyAlignment="1">
      <alignment horizontal="center"/>
    </xf>
    <xf numFmtId="164" fontId="2" fillId="9" borderId="13" xfId="1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64" fontId="0" fillId="4" borderId="11" xfId="1" applyFont="1" applyFill="1" applyBorder="1" applyAlignment="1">
      <alignment horizontal="center"/>
    </xf>
    <xf numFmtId="0" fontId="0" fillId="0" borderId="6" xfId="0" applyBorder="1"/>
    <xf numFmtId="0" fontId="0" fillId="0" borderId="5" xfId="0" applyBorder="1"/>
    <xf numFmtId="164" fontId="0" fillId="0" borderId="11" xfId="1" applyFont="1" applyBorder="1"/>
    <xf numFmtId="164" fontId="2" fillId="0" borderId="12" xfId="1" applyFont="1" applyBorder="1"/>
    <xf numFmtId="164" fontId="2" fillId="0" borderId="14" xfId="1" applyFont="1" applyBorder="1"/>
    <xf numFmtId="164" fontId="2" fillId="0" borderId="13" xfId="1" applyFont="1" applyBorder="1"/>
    <xf numFmtId="0" fontId="3" fillId="0" borderId="0" xfId="0" applyFont="1" applyAlignment="1">
      <alignment horizontal="center"/>
    </xf>
    <xf numFmtId="43" fontId="0" fillId="0" borderId="0" xfId="0" applyNumberFormat="1"/>
    <xf numFmtId="164" fontId="2" fillId="4" borderId="13" xfId="0" applyNumberFormat="1" applyFont="1" applyFill="1" applyBorder="1" applyAlignment="1">
      <alignment horizontal="center"/>
    </xf>
    <xf numFmtId="164" fontId="2" fillId="11" borderId="13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quotePrefix="1"/>
    <xf numFmtId="0" fontId="0" fillId="0" borderId="9" xfId="0" applyBorder="1"/>
    <xf numFmtId="164" fontId="2" fillId="0" borderId="3" xfId="1" applyFont="1" applyBorder="1" applyAlignment="1">
      <alignment horizontal="center"/>
    </xf>
    <xf numFmtId="164" fontId="3" fillId="0" borderId="0" xfId="1" applyFont="1" applyAlignment="1">
      <alignment horizontal="center"/>
    </xf>
    <xf numFmtId="165" fontId="0" fillId="0" borderId="0" xfId="1" applyNumberFormat="1" applyFont="1"/>
    <xf numFmtId="164" fontId="5" fillId="0" borderId="0" xfId="1" applyFont="1"/>
    <xf numFmtId="164" fontId="3" fillId="0" borderId="0" xfId="1" applyFont="1"/>
    <xf numFmtId="0" fontId="0" fillId="0" borderId="0" xfId="0" applyAlignment="1">
      <alignment vertical="center" wrapText="1"/>
    </xf>
    <xf numFmtId="164" fontId="2" fillId="0" borderId="11" xfId="1" applyFont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7" fillId="0" borderId="0" xfId="2" applyFill="1"/>
    <xf numFmtId="0" fontId="2" fillId="0" borderId="3" xfId="0" applyFont="1" applyBorder="1"/>
    <xf numFmtId="164" fontId="2" fillId="3" borderId="6" xfId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/>
    <xf numFmtId="43" fontId="2" fillId="0" borderId="0" xfId="0" applyNumberFormat="1" applyFont="1"/>
    <xf numFmtId="164" fontId="0" fillId="0" borderId="0" xfId="1" applyFont="1" applyAlignment="1">
      <alignment horizontal="left"/>
    </xf>
    <xf numFmtId="165" fontId="0" fillId="0" borderId="0" xfId="1" applyNumberFormat="1" applyFont="1" applyAlignment="1">
      <alignment horizontal="center"/>
    </xf>
    <xf numFmtId="164" fontId="2" fillId="9" borderId="14" xfId="1" applyFont="1" applyFill="1" applyBorder="1" applyAlignment="1">
      <alignment horizontal="center"/>
    </xf>
    <xf numFmtId="164" fontId="3" fillId="0" borderId="0" xfId="0" applyNumberFormat="1" applyFont="1"/>
    <xf numFmtId="43" fontId="5" fillId="0" borderId="0" xfId="0" applyNumberFormat="1" applyFont="1"/>
    <xf numFmtId="164" fontId="0" fillId="0" borderId="0" xfId="1" applyFont="1" applyFill="1"/>
    <xf numFmtId="165" fontId="0" fillId="0" borderId="7" xfId="1" applyNumberFormat="1" applyFont="1" applyBorder="1"/>
    <xf numFmtId="165" fontId="0" fillId="0" borderId="0" xfId="1" applyNumberFormat="1" applyFont="1" applyBorder="1"/>
    <xf numFmtId="165" fontId="0" fillId="0" borderId="10" xfId="1" applyNumberFormat="1" applyFont="1" applyBorder="1"/>
    <xf numFmtId="164" fontId="5" fillId="6" borderId="10" xfId="0" applyNumberFormat="1" applyFont="1" applyFill="1" applyBorder="1" applyAlignment="1">
      <alignment horizontal="center"/>
    </xf>
    <xf numFmtId="0" fontId="3" fillId="0" borderId="13" xfId="0" applyFont="1" applyBorder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12" borderId="0" xfId="0" applyFill="1"/>
    <xf numFmtId="164" fontId="1" fillId="7" borderId="1" xfId="1" applyFont="1" applyFill="1" applyBorder="1"/>
    <xf numFmtId="164" fontId="1" fillId="6" borderId="1" xfId="1" applyFont="1" applyFill="1" applyBorder="1"/>
    <xf numFmtId="164" fontId="2" fillId="6" borderId="0" xfId="1" applyFont="1" applyFill="1"/>
    <xf numFmtId="164" fontId="5" fillId="8" borderId="13" xfId="0" applyNumberFormat="1" applyFont="1" applyFill="1" applyBorder="1" applyAlignment="1">
      <alignment horizontal="center"/>
    </xf>
    <xf numFmtId="165" fontId="3" fillId="0" borderId="7" xfId="1" applyNumberFormat="1" applyFont="1" applyBorder="1"/>
    <xf numFmtId="165" fontId="3" fillId="0" borderId="0" xfId="1" applyNumberFormat="1" applyFont="1" applyBorder="1"/>
    <xf numFmtId="165" fontId="3" fillId="0" borderId="10" xfId="1" applyNumberFormat="1" applyFont="1" applyBorder="1"/>
    <xf numFmtId="0" fontId="5" fillId="0" borderId="3" xfId="0" applyFont="1" applyBorder="1"/>
    <xf numFmtId="164" fontId="0" fillId="2" borderId="1" xfId="1" applyFont="1" applyFill="1" applyBorder="1"/>
    <xf numFmtId="164" fontId="2" fillId="2" borderId="0" xfId="1" applyFont="1" applyFill="1"/>
    <xf numFmtId="0" fontId="0" fillId="0" borderId="0" xfId="0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164" fontId="2" fillId="0" borderId="0" xfId="0" applyNumberFormat="1" applyFont="1"/>
    <xf numFmtId="0" fontId="12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5" fontId="0" fillId="0" borderId="0" xfId="0" applyNumberFormat="1"/>
    <xf numFmtId="165" fontId="0" fillId="0" borderId="8" xfId="1" applyNumberFormat="1" applyFont="1" applyBorder="1"/>
    <xf numFmtId="165" fontId="0" fillId="0" borderId="15" xfId="1" applyNumberFormat="1" applyFont="1" applyBorder="1"/>
    <xf numFmtId="165" fontId="0" fillId="0" borderId="15" xfId="0" applyNumberFormat="1" applyBorder="1"/>
    <xf numFmtId="165" fontId="0" fillId="0" borderId="11" xfId="1" applyNumberFormat="1" applyFont="1" applyBorder="1"/>
    <xf numFmtId="164" fontId="2" fillId="2" borderId="0" xfId="1" applyFont="1" applyFill="1" applyAlignment="1">
      <alignment horizontal="center"/>
    </xf>
    <xf numFmtId="164" fontId="1" fillId="0" borderId="0" xfId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1" applyFont="1" applyFill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164" fontId="6" fillId="0" borderId="0" xfId="1" applyFont="1" applyFill="1"/>
    <xf numFmtId="0" fontId="1" fillId="0" borderId="0" xfId="0" quotePrefix="1" applyFont="1"/>
    <xf numFmtId="166" fontId="1" fillId="0" borderId="0" xfId="0" applyNumberFormat="1" applyFont="1"/>
    <xf numFmtId="0" fontId="5" fillId="8" borderId="12" xfId="0" applyFont="1" applyFill="1" applyBorder="1" applyAlignment="1">
      <alignment horizontal="center" wrapText="1"/>
    </xf>
    <xf numFmtId="0" fontId="2" fillId="11" borderId="12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164" fontId="2" fillId="13" borderId="6" xfId="1" applyFont="1" applyFill="1" applyBorder="1" applyAlignment="1">
      <alignment horizontal="center" vertical="center" wrapText="1"/>
    </xf>
    <xf numFmtId="164" fontId="2" fillId="13" borderId="9" xfId="1" applyFont="1" applyFill="1" applyBorder="1" applyAlignment="1">
      <alignment horizontal="center"/>
    </xf>
    <xf numFmtId="164" fontId="0" fillId="0" borderId="12" xfId="1" applyFont="1" applyFill="1" applyBorder="1"/>
    <xf numFmtId="164" fontId="3" fillId="0" borderId="12" xfId="1" applyFont="1" applyFill="1" applyBorder="1"/>
    <xf numFmtId="164" fontId="2" fillId="0" borderId="12" xfId="1" applyFont="1" applyFill="1" applyBorder="1"/>
    <xf numFmtId="164" fontId="0" fillId="0" borderId="8" xfId="1" applyFont="1" applyFill="1" applyBorder="1"/>
    <xf numFmtId="164" fontId="0" fillId="0" borderId="14" xfId="1" applyFont="1" applyFill="1" applyBorder="1"/>
    <xf numFmtId="164" fontId="3" fillId="0" borderId="14" xfId="1" applyFont="1" applyFill="1" applyBorder="1"/>
    <xf numFmtId="164" fontId="2" fillId="0" borderId="14" xfId="1" applyFont="1" applyFill="1" applyBorder="1"/>
    <xf numFmtId="164" fontId="0" fillId="0" borderId="15" xfId="1" applyFont="1" applyFill="1" applyBorder="1"/>
    <xf numFmtId="164" fontId="3" fillId="0" borderId="0" xfId="1" applyFont="1" applyFill="1"/>
    <xf numFmtId="0" fontId="3" fillId="0" borderId="5" xfId="0" applyFont="1" applyBorder="1"/>
    <xf numFmtId="164" fontId="3" fillId="0" borderId="15" xfId="1" applyFont="1" applyFill="1" applyBorder="1"/>
    <xf numFmtId="164" fontId="5" fillId="0" borderId="14" xfId="1" applyFont="1" applyFill="1" applyBorder="1"/>
    <xf numFmtId="0" fontId="12" fillId="0" borderId="0" xfId="0" applyFont="1"/>
    <xf numFmtId="0" fontId="13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/>
    <xf numFmtId="49" fontId="1" fillId="0" borderId="0" xfId="0" applyNumberFormat="1" applyFont="1"/>
    <xf numFmtId="164" fontId="3" fillId="0" borderId="7" xfId="1" applyFont="1" applyFill="1" applyBorder="1"/>
    <xf numFmtId="0" fontId="3" fillId="0" borderId="7" xfId="0" applyFont="1" applyBorder="1"/>
    <xf numFmtId="0" fontId="3" fillId="0" borderId="6" xfId="0" applyFont="1" applyBorder="1"/>
    <xf numFmtId="164" fontId="3" fillId="0" borderId="8" xfId="1" applyFont="1" applyFill="1" applyBorder="1"/>
    <xf numFmtId="164" fontId="5" fillId="0" borderId="12" xfId="1" applyFont="1" applyFill="1" applyBorder="1"/>
    <xf numFmtId="164" fontId="3" fillId="0" borderId="0" xfId="1" applyFont="1" applyFill="1" applyBorder="1"/>
    <xf numFmtId="164" fontId="0" fillId="0" borderId="13" xfId="1" applyFont="1" applyFill="1" applyBorder="1"/>
    <xf numFmtId="164" fontId="3" fillId="0" borderId="10" xfId="1" applyFont="1" applyFill="1" applyBorder="1"/>
    <xf numFmtId="164" fontId="2" fillId="0" borderId="13" xfId="1" applyFont="1" applyFill="1" applyBorder="1"/>
    <xf numFmtId="0" fontId="3" fillId="0" borderId="10" xfId="0" applyFont="1" applyBorder="1"/>
    <xf numFmtId="0" fontId="3" fillId="0" borderId="9" xfId="0" applyFont="1" applyBorder="1"/>
    <xf numFmtId="164" fontId="3" fillId="0" borderId="11" xfId="1" applyFont="1" applyFill="1" applyBorder="1"/>
    <xf numFmtId="164" fontId="5" fillId="0" borderId="13" xfId="1" applyFont="1" applyFill="1" applyBorder="1"/>
    <xf numFmtId="164" fontId="0" fillId="6" borderId="14" xfId="1" applyFont="1" applyFill="1" applyBorder="1"/>
    <xf numFmtId="164" fontId="0" fillId="2" borderId="14" xfId="1" applyFont="1" applyFill="1" applyBorder="1"/>
    <xf numFmtId="0" fontId="5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164" fontId="3" fillId="7" borderId="14" xfId="1" applyFont="1" applyFill="1" applyBorder="1"/>
    <xf numFmtId="164" fontId="3" fillId="2" borderId="14" xfId="1" applyFont="1" applyFill="1" applyBorder="1"/>
    <xf numFmtId="0" fontId="11" fillId="0" borderId="0" xfId="0" applyFont="1"/>
    <xf numFmtId="164" fontId="11" fillId="0" borderId="0" xfId="1" applyFont="1"/>
    <xf numFmtId="164" fontId="15" fillId="0" borderId="0" xfId="1" applyFont="1"/>
    <xf numFmtId="164" fontId="10" fillId="0" borderId="0" xfId="1" applyFont="1"/>
    <xf numFmtId="164" fontId="9" fillId="0" borderId="12" xfId="1" applyFont="1" applyFill="1" applyBorder="1"/>
    <xf numFmtId="164" fontId="3" fillId="0" borderId="0" xfId="1" applyFont="1" applyFill="1" applyAlignment="1">
      <alignment horizontal="center"/>
    </xf>
    <xf numFmtId="164" fontId="3" fillId="0" borderId="0" xfId="1" applyFont="1" applyFill="1" applyAlignment="1">
      <alignment horizontal="left"/>
    </xf>
    <xf numFmtId="164" fontId="10" fillId="0" borderId="0" xfId="1" applyFont="1" applyFill="1"/>
    <xf numFmtId="164" fontId="16" fillId="0" borderId="0" xfId="1" applyFont="1" applyFill="1"/>
    <xf numFmtId="43" fontId="10" fillId="0" borderId="0" xfId="0" applyNumberFormat="1" applyFont="1"/>
    <xf numFmtId="164" fontId="11" fillId="0" borderId="0" xfId="1" applyFont="1" applyFill="1"/>
    <xf numFmtId="164" fontId="15" fillId="0" borderId="0" xfId="1" applyFont="1" applyFill="1"/>
    <xf numFmtId="43" fontId="11" fillId="0" borderId="0" xfId="0" applyNumberFormat="1" applyFont="1"/>
    <xf numFmtId="164" fontId="10" fillId="0" borderId="14" xfId="1" applyFont="1" applyFill="1" applyBorder="1"/>
    <xf numFmtId="164" fontId="5" fillId="7" borderId="0" xfId="1" applyFont="1" applyFill="1"/>
    <xf numFmtId="164" fontId="5" fillId="0" borderId="4" xfId="1" applyFont="1" applyBorder="1"/>
    <xf numFmtId="164" fontId="5" fillId="0" borderId="8" xfId="1" applyFont="1" applyBorder="1"/>
    <xf numFmtId="164" fontId="5" fillId="0" borderId="11" xfId="1" applyFont="1" applyBorder="1"/>
    <xf numFmtId="164" fontId="5" fillId="0" borderId="0" xfId="1" applyFont="1" applyFill="1"/>
    <xf numFmtId="164" fontId="5" fillId="6" borderId="0" xfId="1" applyFont="1" applyFill="1"/>
    <xf numFmtId="49" fontId="3" fillId="0" borderId="0" xfId="0" applyNumberFormat="1" applyFont="1"/>
    <xf numFmtId="0" fontId="3" fillId="0" borderId="0" xfId="0" quotePrefix="1" applyFont="1"/>
    <xf numFmtId="0" fontId="3" fillId="0" borderId="0" xfId="0" quotePrefix="1" applyFont="1" applyAlignment="1">
      <alignment vertical="center" wrapText="1"/>
    </xf>
    <xf numFmtId="164" fontId="5" fillId="2" borderId="0" xfId="1" applyFont="1" applyFill="1"/>
    <xf numFmtId="164" fontId="2" fillId="14" borderId="6" xfId="1" applyFont="1" applyFill="1" applyBorder="1" applyAlignment="1">
      <alignment horizontal="center" vertical="center" wrapText="1"/>
    </xf>
    <xf numFmtId="164" fontId="2" fillId="14" borderId="9" xfId="1" applyFont="1" applyFill="1" applyBorder="1" applyAlignment="1">
      <alignment horizontal="center"/>
    </xf>
    <xf numFmtId="0" fontId="17" fillId="0" borderId="0" xfId="0" applyFont="1"/>
    <xf numFmtId="164" fontId="2" fillId="0" borderId="11" xfId="1" applyFont="1" applyFill="1" applyBorder="1"/>
    <xf numFmtId="164" fontId="2" fillId="0" borderId="4" xfId="1" applyFont="1" applyFill="1" applyBorder="1"/>
    <xf numFmtId="164" fontId="2" fillId="0" borderId="8" xfId="1" applyFont="1" applyFill="1" applyBorder="1"/>
    <xf numFmtId="0" fontId="0" fillId="0" borderId="0" xfId="0" quotePrefix="1" applyAlignment="1">
      <alignment vertical="center" wrapText="1"/>
    </xf>
    <xf numFmtId="164" fontId="2" fillId="7" borderId="0" xfId="1" applyFont="1" applyFill="1"/>
    <xf numFmtId="164" fontId="2" fillId="4" borderId="6" xfId="1" applyFont="1" applyFill="1" applyBorder="1" applyAlignment="1">
      <alignment horizontal="center"/>
    </xf>
    <xf numFmtId="164" fontId="2" fillId="4" borderId="8" xfId="1" applyFont="1" applyFill="1" applyBorder="1" applyAlignment="1">
      <alignment horizontal="center"/>
    </xf>
    <xf numFmtId="164" fontId="2" fillId="0" borderId="0" xfId="1" applyFont="1" applyAlignment="1">
      <alignment horizontal="left"/>
    </xf>
    <xf numFmtId="164" fontId="2" fillId="2" borderId="0" xfId="1" applyFont="1" applyFill="1" applyAlignment="1">
      <alignment horizontal="center"/>
    </xf>
    <xf numFmtId="164" fontId="2" fillId="2" borderId="15" xfId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06EE1"/>
      <color rgb="FF99FF66"/>
      <color rgb="FFDBE59D"/>
      <color rgb="FF288831"/>
      <color rgb="FFD60093"/>
      <color rgb="FF816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../../Downloads/Regolamento%20%20challenge%202025%20draft3.do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9"/>
  <sheetViews>
    <sheetView tabSelected="1" topLeftCell="B214" workbookViewId="0">
      <selection activeCell="E251" sqref="E251"/>
    </sheetView>
  </sheetViews>
  <sheetFormatPr defaultRowHeight="15" x14ac:dyDescent="0.25"/>
  <cols>
    <col min="1" max="1" width="4" bestFit="1" customWidth="1"/>
    <col min="2" max="2" width="26.140625" style="8" bestFit="1" customWidth="1"/>
    <col min="3" max="3" width="13.42578125" style="12" bestFit="1" customWidth="1"/>
    <col min="4" max="4" width="7.7109375" style="12" bestFit="1" customWidth="1"/>
    <col min="5" max="5" width="22.85546875" style="12" bestFit="1" customWidth="1"/>
    <col min="6" max="6" width="11.7109375" bestFit="1" customWidth="1"/>
    <col min="7" max="7" width="10" customWidth="1"/>
    <col min="8" max="8" width="11.85546875" style="8" customWidth="1"/>
    <col min="9" max="9" width="13.28515625" style="8" customWidth="1"/>
    <col min="10" max="11" width="11.7109375" style="4" customWidth="1"/>
    <col min="12" max="12" width="12.140625" customWidth="1"/>
    <col min="13" max="13" width="13.140625" bestFit="1" customWidth="1"/>
    <col min="14" max="14" width="10.85546875" customWidth="1"/>
    <col min="15" max="15" width="2.140625" customWidth="1"/>
    <col min="16" max="16" width="9" style="6" bestFit="1" customWidth="1"/>
    <col min="17" max="17" width="1.5703125" customWidth="1"/>
    <col min="18" max="18" width="7.42578125" bestFit="1" customWidth="1"/>
    <col min="19" max="19" width="7" style="4" bestFit="1" customWidth="1"/>
    <col min="20" max="20" width="2.28515625" customWidth="1"/>
    <col min="21" max="21" width="11.7109375" style="4" bestFit="1" customWidth="1"/>
    <col min="23" max="23" width="9.140625" style="4"/>
    <col min="24" max="24" width="2.140625" customWidth="1"/>
    <col min="25" max="25" width="11.28515625" bestFit="1" customWidth="1"/>
    <col min="26" max="26" width="14.7109375" bestFit="1" customWidth="1"/>
    <col min="29" max="29" width="27.140625" bestFit="1" customWidth="1"/>
  </cols>
  <sheetData>
    <row r="1" spans="1:31" ht="27.95" customHeight="1" x14ac:dyDescent="0.25">
      <c r="B1" s="102" t="s">
        <v>121</v>
      </c>
      <c r="C1" s="110"/>
      <c r="D1" s="200" t="s">
        <v>531</v>
      </c>
      <c r="E1" s="201"/>
      <c r="F1" s="68" t="s">
        <v>64</v>
      </c>
      <c r="G1" s="124" t="s">
        <v>94</v>
      </c>
      <c r="H1" s="70" t="s">
        <v>325</v>
      </c>
      <c r="I1" s="123" t="s">
        <v>99</v>
      </c>
      <c r="J1" s="125" t="s">
        <v>429</v>
      </c>
      <c r="K1" s="189" t="s">
        <v>681</v>
      </c>
      <c r="L1" s="69" t="s">
        <v>326</v>
      </c>
      <c r="M1" s="121" t="s">
        <v>428</v>
      </c>
      <c r="N1" s="122" t="s">
        <v>100</v>
      </c>
      <c r="P1" s="40" t="s">
        <v>19</v>
      </c>
      <c r="R1" s="197" t="s">
        <v>57</v>
      </c>
      <c r="S1" s="198"/>
      <c r="U1" s="40" t="s">
        <v>19</v>
      </c>
      <c r="W1" s="199" t="s">
        <v>378</v>
      </c>
      <c r="X1" s="199"/>
    </row>
    <row r="2" spans="1:31" x14ac:dyDescent="0.25">
      <c r="B2" s="103"/>
      <c r="C2" s="7"/>
      <c r="D2" s="7"/>
      <c r="E2" s="7"/>
      <c r="F2" s="35">
        <f>+'Nora Sciplino'!P67</f>
        <v>2331.2376020000024</v>
      </c>
      <c r="G2" s="36">
        <f>+Castellotti!P61</f>
        <v>2390.2080000000014</v>
      </c>
      <c r="H2" s="52">
        <f>+'Castelli Pavesi'!P59</f>
        <v>2215.2402000000016</v>
      </c>
      <c r="I2" s="83">
        <f>+Solidarietà!P77</f>
        <v>2485.3455100000019</v>
      </c>
      <c r="J2" s="126">
        <f>+'Coppa Monza'!P64</f>
        <v>1879.0695399999997</v>
      </c>
      <c r="K2" s="190">
        <f>+Maserati!P55</f>
        <v>1986.0876200000002</v>
      </c>
      <c r="L2" s="37">
        <f>+'200 Miglia CR'!P57</f>
        <v>2232.7892500000003</v>
      </c>
      <c r="M2" s="92">
        <f>+'Erba Ghisallo'!S63</f>
        <v>0</v>
      </c>
      <c r="N2" s="53">
        <f>+Ambrosiano!Q49</f>
        <v>0</v>
      </c>
      <c r="P2" s="41" t="s">
        <v>56</v>
      </c>
      <c r="R2" s="42" t="s">
        <v>58</v>
      </c>
      <c r="S2" s="43" t="s">
        <v>37</v>
      </c>
      <c r="U2" s="41" t="s">
        <v>60</v>
      </c>
    </row>
    <row r="3" spans="1:31" s="2" customFormat="1" x14ac:dyDescent="0.25">
      <c r="A3"/>
      <c r="B3" s="103" t="s">
        <v>41</v>
      </c>
      <c r="C3" s="7" t="s">
        <v>34</v>
      </c>
      <c r="D3" s="7" t="s">
        <v>380</v>
      </c>
      <c r="E3" s="7" t="s">
        <v>119</v>
      </c>
      <c r="F3" s="6">
        <f t="shared" ref="F3:N3" si="0">SUM(F6:F200)</f>
        <v>2331.2376020000029</v>
      </c>
      <c r="G3" s="6">
        <f t="shared" si="0"/>
        <v>2390.2080000000014</v>
      </c>
      <c r="H3" s="61">
        <f t="shared" si="0"/>
        <v>2215.2361999999998</v>
      </c>
      <c r="I3" s="61">
        <f t="shared" si="0"/>
        <v>2485.3455100000019</v>
      </c>
      <c r="J3" s="6">
        <f t="shared" si="0"/>
        <v>1879.0695500000002</v>
      </c>
      <c r="K3" s="6">
        <f t="shared" si="0"/>
        <v>1986.0876199999996</v>
      </c>
      <c r="L3" s="6">
        <f t="shared" si="0"/>
        <v>2232.7882500000005</v>
      </c>
      <c r="M3" s="6">
        <f t="shared" si="0"/>
        <v>0</v>
      </c>
      <c r="N3" s="6">
        <f t="shared" si="0"/>
        <v>0</v>
      </c>
      <c r="P3" s="6"/>
      <c r="S3" s="4"/>
      <c r="U3" s="4"/>
      <c r="W3" s="89"/>
      <c r="Y3" t="s">
        <v>379</v>
      </c>
    </row>
    <row r="4" spans="1:31" x14ac:dyDescent="0.25">
      <c r="F4" s="10">
        <f t="shared" ref="F4" si="1">+F2-F3</f>
        <v>0</v>
      </c>
      <c r="G4" s="10">
        <f>+G2-G3</f>
        <v>0</v>
      </c>
      <c r="H4" s="77">
        <f>+H2-H3</f>
        <v>4.000000001724402E-3</v>
      </c>
      <c r="I4" s="10">
        <f t="shared" ref="I4:N4" si="2">+I2-I3</f>
        <v>0</v>
      </c>
      <c r="J4" s="10">
        <f>+J2-J3</f>
        <v>-1.0000000429499778E-5</v>
      </c>
      <c r="K4" s="10">
        <f>+K2-K3</f>
        <v>0</v>
      </c>
      <c r="L4" s="10">
        <f>+L2-L3</f>
        <v>9.9999999974897946E-4</v>
      </c>
      <c r="M4" s="10">
        <f t="shared" si="2"/>
        <v>0</v>
      </c>
      <c r="N4" s="10">
        <f t="shared" si="2"/>
        <v>0</v>
      </c>
      <c r="P4" s="6" t="s">
        <v>7</v>
      </c>
      <c r="AC4" s="2"/>
      <c r="AD4" s="2"/>
    </row>
    <row r="5" spans="1:31" ht="15.75" x14ac:dyDescent="0.25">
      <c r="B5" s="140" t="s">
        <v>480</v>
      </c>
      <c r="F5" s="10"/>
      <c r="G5" s="10"/>
      <c r="H5" s="77"/>
      <c r="I5" s="77"/>
      <c r="J5" s="10"/>
      <c r="K5" s="10"/>
      <c r="L5" s="10"/>
      <c r="M5" s="10"/>
      <c r="N5" s="10"/>
      <c r="W5" s="90"/>
      <c r="Y5" t="s">
        <v>381</v>
      </c>
    </row>
    <row r="6" spans="1:31" s="2" customFormat="1" x14ac:dyDescent="0.25">
      <c r="A6">
        <v>1</v>
      </c>
      <c r="B6" s="8" t="s">
        <v>285</v>
      </c>
      <c r="C6" s="12" t="str">
        <f>IFERROR(VLOOKUP(B6,concorrenti!A:C,3,0)," ")</f>
        <v>A</v>
      </c>
      <c r="D6" s="12">
        <f>VLOOKUP(B6,concorrenti!A:E,5,0)</f>
        <v>0</v>
      </c>
      <c r="E6" s="59" t="str">
        <f>VLOOKUP(B6,concorrenti!A$4:G$334,2,0)</f>
        <v>CASTELLOTTI</v>
      </c>
      <c r="F6" s="127">
        <f>IFERROR(VLOOKUP(B6,'Nora Sciplino'!A$11:P$99,16,0),0)</f>
        <v>124.00200000000001</v>
      </c>
      <c r="G6" s="128">
        <f>IFERROR(VLOOKUP(B6,Castellotti!A$11:P$99,16,0),0)</f>
        <v>127.44</v>
      </c>
      <c r="H6" s="128">
        <f>IFERROR(VLOOKUP(B6,'Castelli Pavesi'!A$12:P$100,16,0),0)</f>
        <v>110.89680000000001</v>
      </c>
      <c r="I6" s="128">
        <f>IFERROR(VLOOKUP(B6,Solidarietà!A$12:P$100,16,0),0)</f>
        <v>105.13800000000001</v>
      </c>
      <c r="J6" s="127">
        <f>IFERROR(VLOOKUP(B6,'Coppa Monza'!A$11:P$99,16,0),0)</f>
        <v>0</v>
      </c>
      <c r="K6" s="127">
        <f>IFERROR(VLOOKUP(B6,Maserati!A$11:P$100,16,0),0)</f>
        <v>107.16300000000001</v>
      </c>
      <c r="L6" s="128">
        <f>IFERROR(VLOOKUP(B6,'200 Miglia CR'!A:P,16,0),0)</f>
        <v>132.82499999999999</v>
      </c>
      <c r="M6" s="128">
        <f>IFERROR(VLOOKUP(B6,Ambrosiano!A:Q,16,0),0)</f>
        <v>0</v>
      </c>
      <c r="N6" s="169">
        <f>IFERROR(VLOOKUP(B6,#REF!,16,0),0)</f>
        <v>0</v>
      </c>
      <c r="O6" s="79"/>
      <c r="P6" s="129">
        <f t="shared" ref="P6:P16" si="3">+F6+H6+I6+G6+N6+L6+M6+J6+K6</f>
        <v>707.46479999999997</v>
      </c>
      <c r="Q6"/>
      <c r="R6" s="44">
        <f t="shared" ref="R6:R37" si="4">COUNTIF(F6:N6,"&lt;&gt;0")</f>
        <v>6</v>
      </c>
      <c r="S6" s="130">
        <f>VLOOKUP(R6,Regolamento!J$6:L$14,3,0)</f>
        <v>1.25</v>
      </c>
      <c r="T6"/>
      <c r="U6" s="129">
        <f t="shared" ref="U6:U37" si="5">IFERROR(+S6*P6,0)</f>
        <v>884.3309999999999</v>
      </c>
      <c r="W6" s="4"/>
      <c r="X6" s="73"/>
      <c r="AC6"/>
      <c r="AD6" s="15"/>
      <c r="AE6" s="73"/>
    </row>
    <row r="7" spans="1:31" x14ac:dyDescent="0.25">
      <c r="A7">
        <v>2</v>
      </c>
      <c r="B7" s="8" t="s">
        <v>316</v>
      </c>
      <c r="C7" s="12" t="str">
        <f>IFERROR(VLOOKUP(B7,concorrenti!A:C,3,0)," ")</f>
        <v>A</v>
      </c>
      <c r="D7" s="12">
        <f>VLOOKUP(B7,concorrenti!A:E,5,0)</f>
        <v>0</v>
      </c>
      <c r="E7" s="59" t="str">
        <f>VLOOKUP(B7,concorrenti!A$4:G$334,2,0)</f>
        <v xml:space="preserve"> CAVEC</v>
      </c>
      <c r="F7" s="131">
        <f>IFERROR(VLOOKUP(B7,'Nora Sciplino'!A$11:P$99,16,0),0)</f>
        <v>93.690400000000011</v>
      </c>
      <c r="G7" s="132">
        <f>IFERROR(VLOOKUP(B7,Castellotti!A$11:P$99,16,0),0)</f>
        <v>84.960000000000008</v>
      </c>
      <c r="H7" s="132">
        <f>IFERROR(VLOOKUP(B7,'Castelli Pavesi'!A$12:P$100,16,0),0)</f>
        <v>83.848799999999997</v>
      </c>
      <c r="I7" s="132">
        <f>IFERROR(VLOOKUP(B7,Solidarietà!A$12:P$100,16,0),0)</f>
        <v>75.932999999999993</v>
      </c>
      <c r="J7" s="131">
        <f>IFERROR(VLOOKUP(B7,'Coppa Monza'!A$12:P$100,16,0),0)</f>
        <v>100.485</v>
      </c>
      <c r="K7" s="131">
        <f>IFERROR(VLOOKUP(B7,Maserati!A$12:P$100,16,0),0)</f>
        <v>83.349000000000004</v>
      </c>
      <c r="L7" s="131">
        <f>IFERROR(VLOOKUP(B7,'200 Miglia CR'!A:P,16,0),0)</f>
        <v>95.633999999999986</v>
      </c>
      <c r="M7" s="131">
        <f>IFERROR(VLOOKUP(B7,Ambrosiano!A:Q,16,0),0)</f>
        <v>0</v>
      </c>
      <c r="N7" s="131">
        <f>IFERROR(VLOOKUP(B7,#REF!,16,0),0)</f>
        <v>0</v>
      </c>
      <c r="O7" s="79"/>
      <c r="P7" s="133">
        <f t="shared" si="3"/>
        <v>617.90020000000004</v>
      </c>
      <c r="R7" s="45">
        <f t="shared" si="4"/>
        <v>7</v>
      </c>
      <c r="S7" s="134">
        <f>VLOOKUP(R7,Regolamento!J$6:L$14,3,0)</f>
        <v>1.3</v>
      </c>
      <c r="U7" s="133">
        <f t="shared" si="5"/>
        <v>803.27026000000012</v>
      </c>
      <c r="W7" s="97"/>
      <c r="X7" s="73"/>
      <c r="Y7" t="s">
        <v>394</v>
      </c>
      <c r="Z7" t="s">
        <v>430</v>
      </c>
      <c r="AD7" s="15"/>
      <c r="AE7" s="73"/>
    </row>
    <row r="8" spans="1:31" x14ac:dyDescent="0.25">
      <c r="A8">
        <v>3</v>
      </c>
      <c r="B8" s="8" t="s">
        <v>151</v>
      </c>
      <c r="C8" s="12" t="str">
        <f>IFERROR(VLOOKUP(B8,concorrenti!A:C,3,0)," ")</f>
        <v>A</v>
      </c>
      <c r="D8" s="12">
        <f>VLOOKUP(B8,concorrenti!A:E,5,0)</f>
        <v>0</v>
      </c>
      <c r="E8" s="59" t="str">
        <f>VLOOKUP(B8,concorrenti!A$4:G$334,2,0)</f>
        <v>OROBICO</v>
      </c>
      <c r="F8" s="131">
        <f>IFERROR(VLOOKUP(B8,'Nora Sciplino'!A$11:P$99,16,0),0)</f>
        <v>99.201600000000013</v>
      </c>
      <c r="G8" s="132">
        <f>IFERROR(VLOOKUP(B8,Castellotti!A$11:P$99,16,0),0)</f>
        <v>0</v>
      </c>
      <c r="H8" s="132">
        <f>IFERROR(VLOOKUP(B8,'Castelli Pavesi'!A$12:P$100,16,0),0)</f>
        <v>97.372799999999998</v>
      </c>
      <c r="I8" s="132">
        <f>IFERROR(VLOOKUP(B8,Solidarietà!A$12:P$100,16,0),0)</f>
        <v>90.535499999999999</v>
      </c>
      <c r="J8" s="131">
        <f>IFERROR(VLOOKUP(B8,'Coppa Monza'!A$12:P$100,16,0),0)</f>
        <v>78.155000000000001</v>
      </c>
      <c r="K8" s="131">
        <f>IFERROR(VLOOKUP(B8,Maserati!A$12:P$100,16,0),0)</f>
        <v>119.07</v>
      </c>
      <c r="L8" s="131">
        <f>IFERROR(VLOOKUP(B8,'200 Miglia CR'!A:P,16,0),0)</f>
        <v>90.320999999999984</v>
      </c>
      <c r="M8" s="131">
        <f>IFERROR(VLOOKUP(B8,Ambrosiano!A:Q,16,0),0)</f>
        <v>0</v>
      </c>
      <c r="N8" s="131">
        <f>IFERROR(VLOOKUP(B8,#REF!,16,0),0)</f>
        <v>0</v>
      </c>
      <c r="O8" s="135"/>
      <c r="P8" s="133">
        <f t="shared" si="3"/>
        <v>574.65589999999997</v>
      </c>
      <c r="Q8" s="8"/>
      <c r="R8" s="136">
        <f t="shared" si="4"/>
        <v>6</v>
      </c>
      <c r="S8" s="137">
        <f>VLOOKUP(R8,Regolamento!J$6:L$14,3,0)</f>
        <v>1.25</v>
      </c>
      <c r="T8" s="8"/>
      <c r="U8" s="138">
        <f t="shared" si="5"/>
        <v>718.31987499999991</v>
      </c>
      <c r="AC8" s="8"/>
      <c r="AD8" s="15"/>
      <c r="AE8" s="73"/>
    </row>
    <row r="9" spans="1:31" x14ac:dyDescent="0.25">
      <c r="A9">
        <v>4</v>
      </c>
      <c r="B9" t="s">
        <v>439</v>
      </c>
      <c r="C9" s="12" t="str">
        <f>IFERROR(VLOOKUP(B9,concorrenti!A:C,3,0)," ")</f>
        <v>A</v>
      </c>
      <c r="D9" s="12">
        <f>VLOOKUP(B9,concorrenti!A:E,5,0)</f>
        <v>0</v>
      </c>
      <c r="E9" s="59" t="str">
        <f>VLOOKUP(B9,concorrenti!A$4:G$334,2,0)</f>
        <v>CASTELLOTTI</v>
      </c>
      <c r="F9" s="131">
        <f>IFERROR(VLOOKUP(B9,'Nora Sciplino'!A$11:P$99,16,0),0)</f>
        <v>79.912400000000005</v>
      </c>
      <c r="G9" s="132">
        <f>IFERROR(VLOOKUP(B9,Castellotti!A$11:P$99,16,0),0)</f>
        <v>76.464000000000013</v>
      </c>
      <c r="H9" s="132">
        <f>IFERROR(VLOOKUP(B9,'Castelli Pavesi'!A$12:P$100,16,0),0)</f>
        <v>81.144000000000005</v>
      </c>
      <c r="I9" s="132">
        <f>IFERROR(VLOOKUP(B9,Solidarietà!A$12:P$100,16,0),0)</f>
        <v>70.091999999999985</v>
      </c>
      <c r="J9" s="131">
        <f>IFERROR(VLOOKUP(B9,'Coppa Monza'!A$12:P$100,16,0),0)</f>
        <v>64.756999999999991</v>
      </c>
      <c r="K9" s="131">
        <f>IFERROR(VLOOKUP(B9,Maserati!A$12:P$100,16,0),0)</f>
        <v>80.967600000000004</v>
      </c>
      <c r="L9" s="131">
        <f>IFERROR(VLOOKUP(B9,'200 Miglia CR'!A:P,16,0),0)</f>
        <v>66.412499999999994</v>
      </c>
      <c r="M9" s="131">
        <f>IFERROR(VLOOKUP(B9,Ambrosiano!A:Q,16,0),0)</f>
        <v>0</v>
      </c>
      <c r="N9" s="131">
        <f>IFERROR(VLOOKUP(B9,#REF!,16,0),0)</f>
        <v>0</v>
      </c>
      <c r="O9" s="135"/>
      <c r="P9" s="133">
        <f t="shared" si="3"/>
        <v>519.74950000000001</v>
      </c>
      <c r="Q9" s="8"/>
      <c r="R9" s="136">
        <f t="shared" si="4"/>
        <v>7</v>
      </c>
      <c r="S9" s="137">
        <f>VLOOKUP(R9,Regolamento!J$6:L$14,3,0)</f>
        <v>1.3</v>
      </c>
      <c r="T9" s="8"/>
      <c r="U9" s="138">
        <f t="shared" si="5"/>
        <v>675.67435</v>
      </c>
      <c r="AD9" s="15"/>
      <c r="AE9" s="73"/>
    </row>
    <row r="10" spans="1:31" x14ac:dyDescent="0.25">
      <c r="A10">
        <v>5</v>
      </c>
      <c r="B10" s="8" t="s">
        <v>20</v>
      </c>
      <c r="C10" s="12" t="str">
        <f>IFERROR(VLOOKUP(B10,concorrenti!A:C,3,0)," ")</f>
        <v>A</v>
      </c>
      <c r="D10" s="12">
        <f>VLOOKUP(B10,concorrenti!A:E,5,0)</f>
        <v>0</v>
      </c>
      <c r="E10" s="59" t="str">
        <f>VLOOKUP(B10,concorrenti!A$4:G$334,2,0)</f>
        <v>CAVEM</v>
      </c>
      <c r="F10" s="131">
        <f>IFERROR(VLOOKUP(B10,'Nora Sciplino'!A$11:P$99,16,0),0)</f>
        <v>104.71280000000002</v>
      </c>
      <c r="G10" s="132">
        <f>IFERROR(VLOOKUP(B10,Castellotti!A$11:P$99,16,0),0)</f>
        <v>36.816000000000003</v>
      </c>
      <c r="H10" s="132">
        <f>IFERROR(VLOOKUP(B10,'Castelli Pavesi'!A$12:P$100,16,0),0)</f>
        <v>75.734400000000008</v>
      </c>
      <c r="I10" s="132">
        <f>IFERROR(VLOOKUP(B10,Solidarietà!A$12:P$100,16,0),0)</f>
        <v>81.773999999999987</v>
      </c>
      <c r="J10" s="131">
        <f>IFERROR(VLOOKUP(B10,'Coppa Monza'!A$12:P$100,16,0),0)</f>
        <v>91.552999999999997</v>
      </c>
      <c r="K10" s="131">
        <f>IFERROR(VLOOKUP(B10,Maserati!A$12:P$100,16,0),0)</f>
        <v>23.814000000000004</v>
      </c>
      <c r="L10" s="131">
        <f>IFERROR(VLOOKUP(B10,'200 Miglia CR'!A:P,16,0),0)</f>
        <v>92.977499999999992</v>
      </c>
      <c r="M10" s="131">
        <f>IFERROR(VLOOKUP(B10,Ambrosiano!A:Q,16,0),0)</f>
        <v>0</v>
      </c>
      <c r="N10" s="131">
        <f>IFERROR(VLOOKUP(B10,#REF!,16,0),0)</f>
        <v>0</v>
      </c>
      <c r="O10" s="79"/>
      <c r="P10" s="133">
        <f t="shared" si="3"/>
        <v>507.38169999999997</v>
      </c>
      <c r="Q10" s="2"/>
      <c r="R10" s="45">
        <f t="shared" si="4"/>
        <v>7</v>
      </c>
      <c r="S10" s="134">
        <f>VLOOKUP(R10,Regolamento!J$6:L$14,3,0)</f>
        <v>1.3</v>
      </c>
      <c r="T10" s="2"/>
      <c r="U10" s="133">
        <f t="shared" si="5"/>
        <v>659.59620999999993</v>
      </c>
      <c r="AD10" s="15"/>
      <c r="AE10" s="73"/>
    </row>
    <row r="11" spans="1:31" x14ac:dyDescent="0.25">
      <c r="A11">
        <v>6</v>
      </c>
      <c r="B11" t="s">
        <v>445</v>
      </c>
      <c r="C11" s="12" t="str">
        <f>IFERROR(VLOOKUP(B11,concorrenti!A:C,3,0)," ")</f>
        <v>A</v>
      </c>
      <c r="D11" s="12">
        <f>VLOOKUP(B11,concorrenti!A:E,5,0)</f>
        <v>0</v>
      </c>
      <c r="E11" s="59" t="str">
        <f>VLOOKUP(B11,concorrenti!A$4:G$334,2,0)</f>
        <v>VCC CARDUCCI</v>
      </c>
      <c r="F11" s="131">
        <f>IFERROR(VLOOKUP(B11,'Nora Sciplino'!A$11:P$99,16,0),0)</f>
        <v>44.089600000000004</v>
      </c>
      <c r="G11" s="132">
        <f>IFERROR(VLOOKUP(B11,Castellotti!A$11:P$99,16,0),0)</f>
        <v>101.952</v>
      </c>
      <c r="H11" s="132">
        <f>IFERROR(VLOOKUP(B11,'Castelli Pavesi'!A$12:P$100,16,0),0)</f>
        <v>121.71600000000001</v>
      </c>
      <c r="I11" s="132">
        <f>IFERROR(VLOOKUP(B11,Solidarietà!A$12:P$100,16,0),0)</f>
        <v>1.4602499999999998</v>
      </c>
      <c r="J11" s="131">
        <f>IFERROR(VLOOKUP(B11,'Coppa Monza'!A$12:P$100,16,0),0)</f>
        <v>44.660000000000004</v>
      </c>
      <c r="K11" s="131">
        <f>IFERROR(VLOOKUP(B11,Maserati!A$12:P$100,16,0),0)</f>
        <v>97.6374</v>
      </c>
      <c r="L11" s="131">
        <f>IFERROR(VLOOKUP(B11,'200 Miglia CR'!A:P,16,0),0)</f>
        <v>71.725499999999997</v>
      </c>
      <c r="M11" s="131">
        <f>IFERROR(VLOOKUP(B11,Ambrosiano!A:Q,16,0),0)</f>
        <v>0</v>
      </c>
      <c r="N11" s="131">
        <f>IFERROR(VLOOKUP(B11,#REF!,16,0),0)</f>
        <v>0</v>
      </c>
      <c r="O11" s="135"/>
      <c r="P11" s="133">
        <f t="shared" si="3"/>
        <v>483.24075000000005</v>
      </c>
      <c r="Q11" s="8"/>
      <c r="R11" s="136">
        <f t="shared" si="4"/>
        <v>7</v>
      </c>
      <c r="S11" s="137">
        <f>VLOOKUP(R11,Regolamento!J$6:L$14,3,0)</f>
        <v>1.3</v>
      </c>
      <c r="T11" s="8"/>
      <c r="U11" s="138">
        <f t="shared" si="5"/>
        <v>628.21297500000003</v>
      </c>
      <c r="AD11" s="15"/>
      <c r="AE11" s="73"/>
    </row>
    <row r="12" spans="1:31" x14ac:dyDescent="0.25">
      <c r="A12">
        <v>7</v>
      </c>
      <c r="B12" s="8" t="s">
        <v>73</v>
      </c>
      <c r="C12" s="12" t="str">
        <f>IFERROR(VLOOKUP(B12,concorrenti!A:C,3,0)," ")</f>
        <v>A</v>
      </c>
      <c r="D12" s="12">
        <f>VLOOKUP(B12,concorrenti!A:E,5,0)</f>
        <v>0</v>
      </c>
      <c r="E12" s="59" t="str">
        <f>VLOOKUP(B12,concorrenti!A$4:G$334,2,0)</f>
        <v>CASTELLOTTI</v>
      </c>
      <c r="F12" s="131">
        <f>IFERROR(VLOOKUP(B12,'Nora Sciplino'!A$11:P$99,16,0),0)</f>
        <v>90.93480000000001</v>
      </c>
      <c r="G12" s="132">
        <f>IFERROR(VLOOKUP(B12,Castellotti!A$11:P$99,16,0),0)</f>
        <v>87.792000000000002</v>
      </c>
      <c r="H12" s="132">
        <f>IFERROR(VLOOKUP(B12,'Castelli Pavesi'!A$12:P$100,16,0),0)</f>
        <v>0</v>
      </c>
      <c r="I12" s="132">
        <f>IFERROR(VLOOKUP(B12,Solidarietà!A$12:P$100,16,0),0)</f>
        <v>67.171499999999995</v>
      </c>
      <c r="J12" s="131">
        <f>IFERROR(VLOOKUP(B12,'Coppa Monza'!A$12:P$100,16,0),0)</f>
        <v>58.057999999999993</v>
      </c>
      <c r="K12" s="131">
        <f>IFERROR(VLOOKUP(B12,Maserati!A$12:P$100,16,0),0)</f>
        <v>78.586200000000005</v>
      </c>
      <c r="L12" s="131">
        <f>IFERROR(VLOOKUP(B12,'200 Miglia CR'!A:P,16,0),0)</f>
        <v>100.94699999999999</v>
      </c>
      <c r="M12" s="131">
        <f>IFERROR(VLOOKUP(B12,Ambrosiano!A:Q,16,0),0)</f>
        <v>0</v>
      </c>
      <c r="N12" s="131">
        <f>IFERROR(VLOOKUP(B12,#REF!,16,0),0)</f>
        <v>0</v>
      </c>
      <c r="O12" s="79"/>
      <c r="P12" s="133">
        <f t="shared" si="3"/>
        <v>483.48950000000002</v>
      </c>
      <c r="R12" s="45">
        <f t="shared" si="4"/>
        <v>6</v>
      </c>
      <c r="S12" s="134">
        <f>VLOOKUP(R12,Regolamento!J$6:L$14,3,0)</f>
        <v>1.25</v>
      </c>
      <c r="U12" s="133">
        <f t="shared" si="5"/>
        <v>604.36187500000005</v>
      </c>
      <c r="X12" s="73"/>
      <c r="AC12" s="8"/>
      <c r="AD12" s="15"/>
      <c r="AE12" s="73"/>
    </row>
    <row r="13" spans="1:31" x14ac:dyDescent="0.25">
      <c r="A13">
        <v>8</v>
      </c>
      <c r="B13" s="8" t="s">
        <v>17</v>
      </c>
      <c r="C13" s="12" t="str">
        <f>IFERROR(VLOOKUP(B13,concorrenti!A:C,3,0)," ")</f>
        <v>A</v>
      </c>
      <c r="D13" s="12">
        <f>VLOOKUP(B13,concorrenti!A:E,5,0)</f>
        <v>0</v>
      </c>
      <c r="E13" s="59" t="str">
        <f>VLOOKUP(B13,concorrenti!A$4:G$334,2,0)</f>
        <v>VAMS</v>
      </c>
      <c r="F13" s="131">
        <f>IFERROR(VLOOKUP(B13,'Nora Sciplino'!A$11:P$99,16,0),0)</f>
        <v>60.623200000000011</v>
      </c>
      <c r="G13" s="132">
        <f>IFERROR(VLOOKUP(B13,Castellotti!A$11:P$99,16,0),0)</f>
        <v>73.632000000000005</v>
      </c>
      <c r="H13" s="132">
        <f>IFERROR(VLOOKUP(B13,'Castelli Pavesi'!A$12:P$100,16,0),0)</f>
        <v>73.029600000000002</v>
      </c>
      <c r="I13" s="132">
        <f>IFERROR(VLOOKUP(B13,Solidarietà!A$12:P$100,16,0),0)</f>
        <v>61.330500000000001</v>
      </c>
      <c r="J13" s="131">
        <f>IFERROR(VLOOKUP(B13,'Coppa Monza'!A$12:P$100,16,0),0)</f>
        <v>62.524000000000001</v>
      </c>
      <c r="K13" s="131">
        <f>IFERROR(VLOOKUP(B13,Maserati!A$12:P$100,16,0),0)</f>
        <v>0</v>
      </c>
      <c r="L13" s="131">
        <f>IFERROR(VLOOKUP(B13,'200 Miglia CR'!A:P,16,0),0)</f>
        <v>82.351499999999987</v>
      </c>
      <c r="M13" s="131">
        <f>IFERROR(VLOOKUP(B13,Ambrosiano!A:Q,16,0),0)</f>
        <v>0</v>
      </c>
      <c r="N13" s="131">
        <f>IFERROR(VLOOKUP(B13,#REF!,16,0),0)</f>
        <v>0</v>
      </c>
      <c r="P13" s="133">
        <f t="shared" si="3"/>
        <v>413.49080000000004</v>
      </c>
      <c r="R13" s="45">
        <f t="shared" si="4"/>
        <v>6</v>
      </c>
      <c r="S13" s="134">
        <f>VLOOKUP(R13,Regolamento!J$6:L$14,3,0)</f>
        <v>1.25</v>
      </c>
      <c r="U13" s="133">
        <f t="shared" si="5"/>
        <v>516.86350000000004</v>
      </c>
      <c r="X13" s="73"/>
      <c r="AD13" s="15"/>
      <c r="AE13" s="73"/>
    </row>
    <row r="14" spans="1:31" x14ac:dyDescent="0.25">
      <c r="A14">
        <v>9</v>
      </c>
      <c r="B14" t="s">
        <v>436</v>
      </c>
      <c r="C14" s="12" t="str">
        <f>IFERROR(VLOOKUP(B14,concorrenti!A:C,3,0)," ")</f>
        <v>A</v>
      </c>
      <c r="D14" s="12">
        <f>VLOOKUP(B14,concorrenti!A:E,5,0)</f>
        <v>0</v>
      </c>
      <c r="E14" s="59" t="str">
        <f>VLOOKUP(B14,concorrenti!A$4:G$334,2,0)</f>
        <v>PROGETTO MITE</v>
      </c>
      <c r="F14" s="131">
        <f>IFERROR(VLOOKUP(B14,'Nora Sciplino'!A$11:P$99,16,0),0)</f>
        <v>96.446000000000026</v>
      </c>
      <c r="G14" s="132">
        <f>IFERROR(VLOOKUP(B14,Castellotti!A$11:P$99,16,0),0)</f>
        <v>107.61600000000001</v>
      </c>
      <c r="H14" s="132">
        <f>IFERROR(VLOOKUP(B14,'Castelli Pavesi'!A$12:P$100,16,0),0)</f>
        <v>40.572000000000003</v>
      </c>
      <c r="I14" s="132">
        <f>IFERROR(VLOOKUP(B14,Solidarietà!A$12:P$100,16,0),0)</f>
        <v>96.376499999999993</v>
      </c>
      <c r="J14" s="131">
        <f>IFERROR(VLOOKUP(B14,'Coppa Monza'!A$12:P$100,16,0),0)</f>
        <v>0</v>
      </c>
      <c r="K14" s="131">
        <f>IFERROR(VLOOKUP(B14,Maserati!A$12:P$100,16,0),0)</f>
        <v>0</v>
      </c>
      <c r="L14" s="131">
        <f>IFERROR(VLOOKUP(B14,'200 Miglia CR'!A:P,16,0),0)</f>
        <v>85.007999999999996</v>
      </c>
      <c r="M14" s="131">
        <f>IFERROR(VLOOKUP(B14,Ambrosiano!A:Q,16,0),0)</f>
        <v>0</v>
      </c>
      <c r="N14" s="131">
        <f>IFERROR(VLOOKUP(B14,#REF!,16,0),0)</f>
        <v>0</v>
      </c>
      <c r="O14" s="135"/>
      <c r="P14" s="133">
        <f t="shared" si="3"/>
        <v>426.01850000000002</v>
      </c>
      <c r="Q14" s="8"/>
      <c r="R14" s="136">
        <f t="shared" si="4"/>
        <v>5</v>
      </c>
      <c r="S14" s="137">
        <f>VLOOKUP(R14,Regolamento!J$6:L$14,3,0)</f>
        <v>1.2</v>
      </c>
      <c r="T14" s="8"/>
      <c r="U14" s="138">
        <f t="shared" si="5"/>
        <v>511.22219999999999</v>
      </c>
      <c r="AD14" s="15"/>
      <c r="AE14" s="73"/>
    </row>
    <row r="15" spans="1:31" x14ac:dyDescent="0.25">
      <c r="A15">
        <v>10</v>
      </c>
      <c r="B15" s="9" t="s">
        <v>15</v>
      </c>
      <c r="C15" s="12" t="str">
        <f>IFERROR(VLOOKUP(B15,concorrenti!A:C,3,0)," ")</f>
        <v>A</v>
      </c>
      <c r="D15" s="12">
        <f>VLOOKUP(B15,concorrenti!A:E,5,0)</f>
        <v>0</v>
      </c>
      <c r="E15" s="59" t="str">
        <f>VLOOKUP(B15,concorrenti!A$4:G$334,2,0)</f>
        <v>OROBICO</v>
      </c>
      <c r="F15" s="131">
        <f>IFERROR(VLOOKUP(B15,'Nora Sciplino'!A$11:P$99,16,0),0)</f>
        <v>0</v>
      </c>
      <c r="G15" s="132">
        <f>IFERROR(VLOOKUP(B15,Castellotti!A$11:P$99,16,0),0)</f>
        <v>0</v>
      </c>
      <c r="H15" s="132">
        <f>IFERROR(VLOOKUP(B15,'Castelli Pavesi'!A$12:P$100,16,0),0)</f>
        <v>135.24</v>
      </c>
      <c r="I15" s="132">
        <f>IFERROR(VLOOKUP(B15,Solidarietà!A$12:P$100,16,0),0)</f>
        <v>119.74049999999998</v>
      </c>
      <c r="J15" s="131">
        <f>IFERROR(VLOOKUP(B15,'Coppa Monza'!A$12:P$100,16,0),0)</f>
        <v>80.387999999999991</v>
      </c>
      <c r="K15" s="131">
        <f>IFERROR(VLOOKUP(B15,Maserati!A$12:P$100,16,0),0)</f>
        <v>0</v>
      </c>
      <c r="L15" s="131">
        <f>IFERROR(VLOOKUP(B15,'200 Miglia CR'!A:P,16,0),0)</f>
        <v>108.91649999999997</v>
      </c>
      <c r="M15" s="131">
        <f>IFERROR(VLOOKUP(B15,Ambrosiano!A:Q,16,0),0)</f>
        <v>0</v>
      </c>
      <c r="N15" s="131">
        <f>IFERROR(VLOOKUP(B15,#REF!,16,0),0)</f>
        <v>0</v>
      </c>
      <c r="O15" s="79"/>
      <c r="P15" s="133">
        <f t="shared" si="3"/>
        <v>444.28499999999997</v>
      </c>
      <c r="R15" s="45">
        <f t="shared" si="4"/>
        <v>4</v>
      </c>
      <c r="S15" s="134">
        <f>VLOOKUP(R15,Regolamento!J$6:L$14,3,0)</f>
        <v>1.1499999999999999</v>
      </c>
      <c r="U15" s="138">
        <f t="shared" si="5"/>
        <v>510.92774999999995</v>
      </c>
      <c r="AD15" s="15"/>
      <c r="AE15" s="73"/>
    </row>
    <row r="16" spans="1:31" x14ac:dyDescent="0.25">
      <c r="A16">
        <v>11</v>
      </c>
      <c r="B16" t="s">
        <v>534</v>
      </c>
      <c r="C16" s="12" t="str">
        <f>IFERROR(VLOOKUP(B16,concorrenti!A:C,3,0)," ")</f>
        <v>A</v>
      </c>
      <c r="D16" s="12">
        <f>VLOOKUP(B16,concorrenti!A:E,5,0)</f>
        <v>0</v>
      </c>
      <c r="E16" s="59" t="str">
        <f>VLOOKUP(B16,concorrenti!A$4:G$334,2,0)</f>
        <v>RI PORSCHE 356 (BS)</v>
      </c>
      <c r="F16" s="131">
        <f>IFERROR(VLOOKUP(B16,'Nora Sciplino'!A$11:P$99,16,0),0)</f>
        <v>0</v>
      </c>
      <c r="G16" s="132">
        <f>IFERROR(VLOOKUP(B16,Castellotti!A$11:P$99,16,0),0)</f>
        <v>99.12</v>
      </c>
      <c r="H16" s="132">
        <f>IFERROR(VLOOKUP(B16,'Castelli Pavesi'!A$12:P$100,16,0),0)</f>
        <v>102.7824</v>
      </c>
      <c r="I16" s="132">
        <f>IFERROR(VLOOKUP(B16,Solidarietà!A$12:P$100,16,0),0)</f>
        <v>99.296999999999997</v>
      </c>
      <c r="J16" s="131">
        <f>IFERROR(VLOOKUP(B16,'Coppa Monza'!A$12:P$100,16,0),0)</f>
        <v>84.853999999999999</v>
      </c>
      <c r="K16" s="131">
        <f>IFERROR(VLOOKUP(B16,Maserati!A$12:P$100,16,0),0)</f>
        <v>0</v>
      </c>
      <c r="L16" s="131">
        <f>IFERROR(VLOOKUP(B16,'200 Miglia CR'!A:P,16,0),0)</f>
        <v>0</v>
      </c>
      <c r="M16" s="131">
        <f>IFERROR(VLOOKUP(B16,Ambrosiano!A:Q,16,0),0)</f>
        <v>0</v>
      </c>
      <c r="N16" s="131">
        <f>IFERROR(VLOOKUP(B16,#REF!,16,0),0)</f>
        <v>0</v>
      </c>
      <c r="O16" s="135"/>
      <c r="P16" s="133">
        <f t="shared" si="3"/>
        <v>386.05339999999995</v>
      </c>
      <c r="Q16" s="8"/>
      <c r="R16" s="136">
        <f t="shared" si="4"/>
        <v>4</v>
      </c>
      <c r="S16" s="134">
        <f>VLOOKUP(R16,Regolamento!J$6:L$14,3,0)</f>
        <v>1.1499999999999999</v>
      </c>
      <c r="T16" s="8"/>
      <c r="U16" s="138">
        <f t="shared" si="5"/>
        <v>443.96140999999989</v>
      </c>
      <c r="AD16" s="15"/>
      <c r="AE16" s="73"/>
    </row>
    <row r="17" spans="1:31" x14ac:dyDescent="0.25">
      <c r="A17">
        <v>12</v>
      </c>
      <c r="B17" s="8" t="s">
        <v>124</v>
      </c>
      <c r="C17" s="12" t="str">
        <f>IFERROR(VLOOKUP(B17,concorrenti!A:C,3,0)," ")</f>
        <v>A</v>
      </c>
      <c r="D17" s="12" t="str">
        <f>VLOOKUP(B17,concorrenti!A:E,5,0)</f>
        <v>X</v>
      </c>
      <c r="E17" s="59" t="str">
        <f>VLOOKUP(B17,concorrenti!A$4:G$334,2,0)</f>
        <v>CASTELLOTTI</v>
      </c>
      <c r="F17" s="163">
        <f>IFERROR(VLOOKUP(B17,'Nora Sciplino'!A$11:P$99,16,0),0)</f>
        <v>137.78</v>
      </c>
      <c r="G17" s="163">
        <f>IFERROR(VLOOKUP(B17,Castellotti!A$11:P$99,16,0),0)</f>
        <v>141.6</v>
      </c>
      <c r="H17" s="132">
        <f>IFERROR(VLOOKUP(B17,'Castelli Pavesi'!A$12:P$100,16,0),0)</f>
        <v>0</v>
      </c>
      <c r="I17" s="132">
        <f>IFERROR(VLOOKUP(B17,Solidarietà!A$12:P$100,16,0),0)</f>
        <v>0</v>
      </c>
      <c r="J17" s="163">
        <f>IFERROR(VLOOKUP(B17,'Coppa Monza'!A$12:P$100,16,0),0)</f>
        <v>111.65</v>
      </c>
      <c r="K17" s="131">
        <f>IFERROR(VLOOKUP(B17,Maserati!A$12:P$100,16,0),0)</f>
        <v>0</v>
      </c>
      <c r="L17" s="131">
        <f>IFERROR(VLOOKUP(B17,'200 Miglia CR'!A:P,16,0),0)</f>
        <v>0</v>
      </c>
      <c r="M17" s="132">
        <f>IFERROR(VLOOKUP(B17,Ambrosiano!A:Q,16,0),0)</f>
        <v>0</v>
      </c>
      <c r="N17" s="131">
        <f>IFERROR(VLOOKUP(B17,#REF!,16,0),0)</f>
        <v>0</v>
      </c>
      <c r="O17" s="79"/>
      <c r="P17" s="133">
        <f>+F17+H17+I17+G17+N17+M17+J17+L17+K17</f>
        <v>391.03</v>
      </c>
      <c r="R17" s="45">
        <f t="shared" si="4"/>
        <v>3</v>
      </c>
      <c r="S17" s="134">
        <f>VLOOKUP(R17,Regolamento!J$6:L$14,3,0)</f>
        <v>1.1000000000000001</v>
      </c>
      <c r="U17" s="133">
        <f t="shared" si="5"/>
        <v>430.13299999999998</v>
      </c>
      <c r="X17" s="73"/>
      <c r="AD17" s="15"/>
      <c r="AE17" s="73"/>
    </row>
    <row r="18" spans="1:31" x14ac:dyDescent="0.25">
      <c r="A18">
        <v>13</v>
      </c>
      <c r="B18" s="8" t="s">
        <v>302</v>
      </c>
      <c r="C18" s="12" t="str">
        <f>IFERROR(VLOOKUP(B18,concorrenti!A:C,3,0)," ")</f>
        <v>A</v>
      </c>
      <c r="D18" s="12">
        <f>VLOOKUP(B18,concorrenti!A:E,5,0)</f>
        <v>0</v>
      </c>
      <c r="E18" s="59" t="str">
        <f>VLOOKUP(B18,concorrenti!A$4:G$334,2,0)</f>
        <v xml:space="preserve"> VCC CARDUCCI</v>
      </c>
      <c r="F18" s="131">
        <f>IFERROR(VLOOKUP(B18,'Nora Sciplino'!A$11:P$99,16,0),0)</f>
        <v>30.311600000000006</v>
      </c>
      <c r="G18" s="132">
        <f>IFERROR(VLOOKUP(B18,Castellotti!A$11:P$99,16,0),0)</f>
        <v>25.488</v>
      </c>
      <c r="H18" s="132">
        <f>IFERROR(VLOOKUP(B18,'Castelli Pavesi'!A$12:P$100,16,0),0)</f>
        <v>78.4392</v>
      </c>
      <c r="I18" s="132">
        <f>IFERROR(VLOOKUP(B18,Solidarietà!A$12:P$100,16,0),0)</f>
        <v>32.125499999999995</v>
      </c>
      <c r="J18" s="131">
        <f>IFERROR(VLOOKUP(B18,'Coppa Monza'!A$12:P$100,16,0),0)</f>
        <v>51.359000000000002</v>
      </c>
      <c r="K18" s="131">
        <f>IFERROR(VLOOKUP(B18,Maserati!A$12:P$100,16,0),0)</f>
        <v>61.916400000000003</v>
      </c>
      <c r="L18" s="131">
        <f>IFERROR(VLOOKUP(B18,'200 Miglia CR'!A:P,16,0),0)</f>
        <v>45.160499999999992</v>
      </c>
      <c r="M18" s="131">
        <f>IFERROR(VLOOKUP(B18,Ambrosiano!A:Q,16,0),0)</f>
        <v>0</v>
      </c>
      <c r="N18" s="131">
        <f>IFERROR(VLOOKUP(B18,#REF!,16,0),0)</f>
        <v>0</v>
      </c>
      <c r="O18" s="79"/>
      <c r="P18" s="133">
        <f t="shared" ref="P18:P49" si="6">+F18+H18+I18+G18+N18+L18+M18+J18+K18</f>
        <v>324.80019999999996</v>
      </c>
      <c r="R18" s="45">
        <f t="shared" si="4"/>
        <v>7</v>
      </c>
      <c r="S18" s="134">
        <f>VLOOKUP(R18,Regolamento!J$6:L$14,3,0)</f>
        <v>1.3</v>
      </c>
      <c r="U18" s="133">
        <f t="shared" si="5"/>
        <v>422.24025999999998</v>
      </c>
      <c r="AD18" s="15"/>
      <c r="AE18" s="73"/>
    </row>
    <row r="19" spans="1:31" x14ac:dyDescent="0.25">
      <c r="A19">
        <v>14</v>
      </c>
      <c r="B19" s="71" t="s">
        <v>386</v>
      </c>
      <c r="C19" s="12" t="str">
        <f>IFERROR(VLOOKUP(B19,concorrenti!A:C,3,0)," ")</f>
        <v>A</v>
      </c>
      <c r="D19" s="12">
        <f>VLOOKUP(B19,concorrenti!A:E,5,0)</f>
        <v>0</v>
      </c>
      <c r="E19" s="59" t="str">
        <f>VLOOKUP(B19,concorrenti!A$4:G$334,2,0)</f>
        <v>CAVEM</v>
      </c>
      <c r="F19" s="131">
        <f>IFERROR(VLOOKUP(B19,'Nora Sciplino'!A$11:P$99,16,0),0)</f>
        <v>77.156800000000018</v>
      </c>
      <c r="G19" s="132">
        <f>IFERROR(VLOOKUP(B19,Castellotti!A$11:P$99,16,0),0)</f>
        <v>96.288000000000011</v>
      </c>
      <c r="H19" s="132">
        <f>IFERROR(VLOOKUP(B19,'Castelli Pavesi'!A$12:P$100,16,0),0)</f>
        <v>0</v>
      </c>
      <c r="I19" s="132">
        <f>IFERROR(VLOOKUP(B19,Solidarietà!A$12:P$100,16,0),0)</f>
        <v>73.012500000000003</v>
      </c>
      <c r="J19" s="131">
        <f>IFERROR(VLOOKUP(B19,'Coppa Monza'!A$12:P$100,16,0),0)</f>
        <v>15.631</v>
      </c>
      <c r="K19" s="131">
        <f>IFERROR(VLOOKUP(B19,Maserati!A$12:P$100,16,0),0)</f>
        <v>0</v>
      </c>
      <c r="L19" s="131">
        <f>IFERROR(VLOOKUP(B19,'200 Miglia CR'!A:P,16,0),0)</f>
        <v>79.694999999999993</v>
      </c>
      <c r="M19" s="131">
        <f>IFERROR(VLOOKUP(B19,Ambrosiano!A:Q,16,0),0)</f>
        <v>0</v>
      </c>
      <c r="N19" s="131">
        <f>IFERROR(VLOOKUP(B19,#REF!,16,0),0)</f>
        <v>0</v>
      </c>
      <c r="O19" s="135"/>
      <c r="P19" s="133">
        <f t="shared" si="6"/>
        <v>341.78330000000005</v>
      </c>
      <c r="Q19" s="8"/>
      <c r="R19" s="136">
        <f t="shared" si="4"/>
        <v>5</v>
      </c>
      <c r="S19" s="137">
        <f>VLOOKUP(R19,Regolamento!J$6:L$14,3,0)</f>
        <v>1.2</v>
      </c>
      <c r="T19" s="8"/>
      <c r="U19" s="138">
        <f t="shared" si="5"/>
        <v>410.13996000000003</v>
      </c>
      <c r="X19" s="73"/>
      <c r="AD19" s="15"/>
      <c r="AE19" s="73"/>
    </row>
    <row r="20" spans="1:31" x14ac:dyDescent="0.25">
      <c r="A20">
        <v>15</v>
      </c>
      <c r="B20" s="8" t="s">
        <v>282</v>
      </c>
      <c r="C20" s="12" t="str">
        <f>IFERROR(VLOOKUP(B20,concorrenti!A:C,3,0)," ")</f>
        <v>A</v>
      </c>
      <c r="D20" s="12">
        <f>VLOOKUP(B20,concorrenti!A:E,5,0)</f>
        <v>0</v>
      </c>
      <c r="E20" s="59" t="str">
        <f>VLOOKUP(B20,concorrenti!A$4:G$334,2,0)</f>
        <v>CASTELLOTTI</v>
      </c>
      <c r="F20" s="131">
        <f>IFERROR(VLOOKUP(B20,'Nora Sciplino'!A$11:P$99,16,0),0)</f>
        <v>0</v>
      </c>
      <c r="G20" s="132">
        <f>IFERROR(VLOOKUP(B20,Castellotti!A$11:P$99,16,0),0)</f>
        <v>0</v>
      </c>
      <c r="H20" s="132">
        <f>IFERROR(VLOOKUP(B20,'Castelli Pavesi'!A$12:P$100,16,0),0)</f>
        <v>89.258399999999995</v>
      </c>
      <c r="I20" s="132">
        <f>IFERROR(VLOOKUP(B20,Solidarietà!A$12:P$100,16,0),0)</f>
        <v>93.455999999999989</v>
      </c>
      <c r="J20" s="131">
        <f>IFERROR(VLOOKUP(B20,'Coppa Monza'!A$12:P$100,16,0),0)</f>
        <v>71.456000000000003</v>
      </c>
      <c r="K20" s="131">
        <f>IFERROR(VLOOKUP(B20,Maserati!A$12:P$100,16,0),0)</f>
        <v>90.493200000000002</v>
      </c>
      <c r="L20" s="131">
        <f>IFERROR(VLOOKUP(B20,'200 Miglia CR'!A:P,16,0),0)</f>
        <v>0</v>
      </c>
      <c r="M20" s="131">
        <f>IFERROR(VLOOKUP(B20,Ambrosiano!A:Q,16,0),0)</f>
        <v>0</v>
      </c>
      <c r="N20" s="131">
        <f>IFERROR(VLOOKUP(B20,#REF!,16,0),0)</f>
        <v>0</v>
      </c>
      <c r="O20" s="79"/>
      <c r="P20" s="133">
        <f t="shared" si="6"/>
        <v>344.66359999999997</v>
      </c>
      <c r="R20" s="45">
        <f t="shared" si="4"/>
        <v>4</v>
      </c>
      <c r="S20" s="134">
        <f>VLOOKUP(R20,Regolamento!J$6:L$14,3,0)</f>
        <v>1.1499999999999999</v>
      </c>
      <c r="U20" s="138">
        <f t="shared" si="5"/>
        <v>396.36313999999993</v>
      </c>
      <c r="AD20" s="15"/>
      <c r="AE20" s="73"/>
    </row>
    <row r="21" spans="1:31" x14ac:dyDescent="0.25">
      <c r="A21">
        <v>16</v>
      </c>
      <c r="B21" s="8" t="s">
        <v>307</v>
      </c>
      <c r="C21" s="12" t="str">
        <f>IFERROR(VLOOKUP(B21,concorrenti!A:C,3,0)," ")</f>
        <v>C</v>
      </c>
      <c r="D21" s="12">
        <f>VLOOKUP(B21,concorrenti!A:E,5,0)</f>
        <v>0</v>
      </c>
      <c r="E21" s="59" t="str">
        <f>VLOOKUP(B21,concorrenti!A$4:G$334,2,0)</f>
        <v xml:space="preserve"> CAVEC</v>
      </c>
      <c r="F21" s="131">
        <f>IFERROR(VLOOKUP(B21,'Nora Sciplino'!A$11:P$99,16,0),0)</f>
        <v>0</v>
      </c>
      <c r="G21" s="132">
        <f>IFERROR(VLOOKUP(B21,Castellotti!A$11:P$99,16,0),0)</f>
        <v>65.13600000000001</v>
      </c>
      <c r="H21" s="132">
        <f>IFERROR(VLOOKUP(B21,'Castelli Pavesi'!A$12:P$100,16,0),0)</f>
        <v>67.62</v>
      </c>
      <c r="I21" s="132">
        <f>IFERROR(VLOOKUP(B21,Solidarietà!A$12:P$100,16,0),0)</f>
        <v>78.853499999999997</v>
      </c>
      <c r="J21" s="131">
        <f>IFERROR(VLOOKUP(B21,'Coppa Monza'!A$12:P$100,16,0),0)</f>
        <v>2.2330000000000001</v>
      </c>
      <c r="K21" s="131">
        <f>IFERROR(VLOOKUP(B21,Maserati!A$12:P$100,16,0),0)</f>
        <v>76.204800000000006</v>
      </c>
      <c r="L21" s="131">
        <f>IFERROR(VLOOKUP(B21,'200 Miglia CR'!A:P,16,0),0)</f>
        <v>0</v>
      </c>
      <c r="M21" s="131">
        <f>IFERROR(VLOOKUP(B21,Ambrosiano!A:Q,16,0),0)</f>
        <v>0</v>
      </c>
      <c r="N21" s="131">
        <f>IFERROR(VLOOKUP(B21,#REF!,16,0),0)</f>
        <v>0</v>
      </c>
      <c r="O21" s="135"/>
      <c r="P21" s="133">
        <f t="shared" si="6"/>
        <v>290.04730000000006</v>
      </c>
      <c r="Q21" s="8"/>
      <c r="R21" s="136">
        <f t="shared" si="4"/>
        <v>5</v>
      </c>
      <c r="S21" s="137">
        <f>VLOOKUP(R21,Regolamento!J$6:L$14,3,0)</f>
        <v>1.2</v>
      </c>
      <c r="T21" s="8"/>
      <c r="U21" s="138">
        <f t="shared" si="5"/>
        <v>348.05676000000005</v>
      </c>
      <c r="W21"/>
      <c r="AD21" s="15"/>
      <c r="AE21" s="73"/>
    </row>
    <row r="22" spans="1:31" x14ac:dyDescent="0.25">
      <c r="A22">
        <v>17</v>
      </c>
      <c r="B22" s="8" t="s">
        <v>160</v>
      </c>
      <c r="C22" s="12" t="str">
        <f>IFERROR(VLOOKUP(B22,concorrenti!A:C,3,0)," ")</f>
        <v>A</v>
      </c>
      <c r="D22" s="12" t="str">
        <f>VLOOKUP(B22,concorrenti!A:E,5,0)</f>
        <v>X</v>
      </c>
      <c r="E22" s="59" t="str">
        <f>VLOOKUP(B22,concorrenti!A$4:G$334,2,0)</f>
        <v>VCC COMO</v>
      </c>
      <c r="F22" s="131">
        <f>IFERROR(VLOOKUP(B22,'Nora Sciplino'!A$11:P$99,16,0),0)</f>
        <v>0</v>
      </c>
      <c r="G22" s="163">
        <f>IFERROR(VLOOKUP(B22,Castellotti!A$11:P$99,16,0),0)</f>
        <v>59.472000000000001</v>
      </c>
      <c r="H22" s="163">
        <f>IFERROR(VLOOKUP(B22,'Castelli Pavesi'!A$12:P$100,16,0),0)</f>
        <v>86.553600000000003</v>
      </c>
      <c r="I22" s="132">
        <f>IFERROR(VLOOKUP(B22,Solidarietà!A$12:P$100,16,0),0)</f>
        <v>0</v>
      </c>
      <c r="J22" s="163">
        <f>IFERROR(VLOOKUP(B22,'Coppa Monza'!A$12:P$100,16,0),0)</f>
        <v>66.989999999999995</v>
      </c>
      <c r="K22" s="163">
        <f>IFERROR(VLOOKUP(B22,Maserati!A$12:P$100,16,0),0)</f>
        <v>85.730400000000003</v>
      </c>
      <c r="L22" s="131">
        <f>IFERROR(VLOOKUP(B22,'200 Miglia CR'!A:P,16,0),0)</f>
        <v>0</v>
      </c>
      <c r="M22" s="132">
        <f>IFERROR(VLOOKUP(B22,Ambrosiano!A:Q,16,0),0)</f>
        <v>0</v>
      </c>
      <c r="N22" s="131">
        <f>IFERROR(VLOOKUP(B22,#REF!,16,0),0)</f>
        <v>0</v>
      </c>
      <c r="P22" s="133">
        <f t="shared" si="6"/>
        <v>298.74599999999998</v>
      </c>
      <c r="R22" s="45">
        <f t="shared" si="4"/>
        <v>4</v>
      </c>
      <c r="S22" s="134">
        <f>VLOOKUP(R22,Regolamento!J$6:L$14,3,0)</f>
        <v>1.1499999999999999</v>
      </c>
      <c r="U22" s="138">
        <f t="shared" si="5"/>
        <v>343.55789999999996</v>
      </c>
      <c r="X22" s="73"/>
      <c r="AD22" s="15"/>
      <c r="AE22" s="73"/>
    </row>
    <row r="23" spans="1:31" x14ac:dyDescent="0.25">
      <c r="A23">
        <v>18</v>
      </c>
      <c r="B23" s="8" t="s">
        <v>16</v>
      </c>
      <c r="C23" s="12" t="str">
        <f>IFERROR(VLOOKUP(B23,concorrenti!A:C,3,0)," ")</f>
        <v>B</v>
      </c>
      <c r="D23" s="12">
        <f>VLOOKUP(B23,concorrenti!A:E,5,0)</f>
        <v>0</v>
      </c>
      <c r="E23" s="59" t="str">
        <f>VLOOKUP(B23,concorrenti!A$4:G$334,2,0)</f>
        <v>OROBICO</v>
      </c>
      <c r="F23" s="159">
        <f>IFERROR(VLOOKUP(B23,'Nora Sciplino'!A$11:P$99,16,0),0)</f>
        <v>35.822800000000008</v>
      </c>
      <c r="G23" s="132">
        <f>IFERROR(VLOOKUP(B23,Castellotti!A$11:P$99,16,0),0)</f>
        <v>0</v>
      </c>
      <c r="H23" s="159">
        <f>IFERROR(VLOOKUP(B23,'Castelli Pavesi'!A$12:P$100,16,0),0)</f>
        <v>37.867200000000004</v>
      </c>
      <c r="I23" s="159">
        <f>IFERROR(VLOOKUP(B23,Solidarietà!A$12:P$100,16,0),0)</f>
        <v>35.045999999999992</v>
      </c>
      <c r="J23" s="159">
        <f>IFERROR(VLOOKUP(B23,'Coppa Monza'!A$12:P$100,16,0),0)</f>
        <v>49.125999999999998</v>
      </c>
      <c r="K23" s="159">
        <f>IFERROR(VLOOKUP(B23,Maserati!A$12:P$100,16,0),0)</f>
        <v>57.153600000000004</v>
      </c>
      <c r="L23" s="159">
        <f>IFERROR(VLOOKUP(B23,'200 Miglia CR'!A:P,16,0),0)</f>
        <v>47.816999999999993</v>
      </c>
      <c r="M23" s="132">
        <f>IFERROR(VLOOKUP(B23,Ambrosiano!A:Q,16,0),0)</f>
        <v>0</v>
      </c>
      <c r="N23" s="132">
        <f>IFERROR(VLOOKUP(B23,#REF!,16,0),0)</f>
        <v>0</v>
      </c>
      <c r="O23" s="79"/>
      <c r="P23" s="133">
        <f t="shared" si="6"/>
        <v>262.83260000000001</v>
      </c>
      <c r="R23" s="45">
        <f t="shared" si="4"/>
        <v>6</v>
      </c>
      <c r="S23" s="134">
        <f>VLOOKUP(R23,Regolamento!J$6:L$14,3,0)</f>
        <v>1.25</v>
      </c>
      <c r="U23" s="138">
        <f t="shared" si="5"/>
        <v>328.54075</v>
      </c>
      <c r="X23" s="73"/>
      <c r="AD23" s="15"/>
      <c r="AE23" s="73"/>
    </row>
    <row r="24" spans="1:31" x14ac:dyDescent="0.25">
      <c r="A24">
        <v>19</v>
      </c>
      <c r="B24" s="71" t="s">
        <v>396</v>
      </c>
      <c r="C24" s="12" t="str">
        <f>IFERROR(VLOOKUP(B24,concorrenti!A:C,3,0)," ")</f>
        <v>A</v>
      </c>
      <c r="D24" s="12">
        <f>VLOOKUP(B24,concorrenti!A:E,5,0)</f>
        <v>0</v>
      </c>
      <c r="E24" s="59" t="str">
        <f>VLOOKUP(B24,concorrenti!A$4:G$334,2,0)</f>
        <v>OLD WHEELS</v>
      </c>
      <c r="F24" s="131">
        <f>IFERROR(VLOOKUP(B24,'Nora Sciplino'!A$11:P$99,16,0),0)</f>
        <v>0</v>
      </c>
      <c r="G24" s="164">
        <f>IFERROR(VLOOKUP(B24,Castellotti!A$11:P$99,16,0),0)</f>
        <v>90.624000000000009</v>
      </c>
      <c r="H24" s="132">
        <f>IFERROR(VLOOKUP(B24,'Castelli Pavesi'!A$12:P$100,16,0),0)</f>
        <v>54.095999999999997</v>
      </c>
      <c r="I24" s="132">
        <f>IFERROR(VLOOKUP(B24,Solidarietà!A$12:P$100,16,0),0)</f>
        <v>52.569000000000003</v>
      </c>
      <c r="J24" s="131">
        <f>IFERROR(VLOOKUP(B24,'Coppa Monza'!A$12:P$100,16,0),0)</f>
        <v>0</v>
      </c>
      <c r="K24" s="131">
        <f>IFERROR(VLOOKUP(B24,Maserati!A$12:P$100,16,0),0)</f>
        <v>0</v>
      </c>
      <c r="L24" s="164">
        <f>IFERROR(VLOOKUP(B24,'200 Miglia CR'!A:P,16,0),0)</f>
        <v>77.038499999999985</v>
      </c>
      <c r="M24" s="131">
        <f>IFERROR(VLOOKUP(B24,Ambrosiano!A:Q,16,0),0)</f>
        <v>0</v>
      </c>
      <c r="N24" s="131">
        <f>IFERROR(VLOOKUP(B24,#REF!,16,0),0)</f>
        <v>0</v>
      </c>
      <c r="O24" s="135"/>
      <c r="P24" s="133">
        <f t="shared" si="6"/>
        <v>274.32749999999999</v>
      </c>
      <c r="Q24" s="8"/>
      <c r="R24" s="136">
        <f t="shared" si="4"/>
        <v>4</v>
      </c>
      <c r="S24" s="134">
        <f>VLOOKUP(R24,Regolamento!J$6:L$14,3,0)</f>
        <v>1.1499999999999999</v>
      </c>
      <c r="T24" s="8"/>
      <c r="U24" s="138">
        <f t="shared" si="5"/>
        <v>315.47662499999996</v>
      </c>
      <c r="W24"/>
      <c r="AD24" s="15"/>
      <c r="AE24" s="73"/>
    </row>
    <row r="25" spans="1:31" x14ac:dyDescent="0.25">
      <c r="A25">
        <v>20</v>
      </c>
      <c r="B25" s="8" t="s">
        <v>219</v>
      </c>
      <c r="C25" s="12" t="str">
        <f>IFERROR(VLOOKUP(B25,concorrenti!A:C,3,0)," ")</f>
        <v>A</v>
      </c>
      <c r="D25" s="12">
        <f>VLOOKUP(B25,concorrenti!A:E,5,0)</f>
        <v>0</v>
      </c>
      <c r="E25" s="59" t="str">
        <f>VLOOKUP(B25,concorrenti!A$4:G$334,2,0)</f>
        <v>GAMS</v>
      </c>
      <c r="F25" s="131">
        <f>IFERROR(VLOOKUP(B25,'Nora Sciplino'!A$11:P$99,16,0),0)</f>
        <v>0</v>
      </c>
      <c r="G25" s="132">
        <f>IFERROR(VLOOKUP(B25,Castellotti!A$11:P$99,16,0),0)</f>
        <v>0</v>
      </c>
      <c r="H25" s="132">
        <f>IFERROR(VLOOKUP(B25,'Castelli Pavesi'!A$12:P$100,16,0),0)</f>
        <v>94.668000000000006</v>
      </c>
      <c r="I25" s="132">
        <f>IFERROR(VLOOKUP(B25,Solidarietà!A$12:P$100,16,0),0)</f>
        <v>131.42250000000001</v>
      </c>
      <c r="J25" s="131">
        <f>IFERROR(VLOOKUP(B25,'Coppa Monza'!A$12:P$100,16,0),0)</f>
        <v>55.825000000000003</v>
      </c>
      <c r="K25" s="131">
        <f>IFERROR(VLOOKUP(B25,Maserati!A$12:P$100,16,0),0)</f>
        <v>0</v>
      </c>
      <c r="L25" s="131">
        <f>IFERROR(VLOOKUP(B25,'200 Miglia CR'!A:P,16,0),0)</f>
        <v>0</v>
      </c>
      <c r="M25" s="131">
        <f>IFERROR(VLOOKUP(B25,Ambrosiano!A:Q,16,0),0)</f>
        <v>0</v>
      </c>
      <c r="N25" s="131">
        <f>IFERROR(VLOOKUP(B25,#REF!,16,0),0)</f>
        <v>0</v>
      </c>
      <c r="O25" s="135"/>
      <c r="P25" s="133">
        <f t="shared" si="6"/>
        <v>281.91550000000001</v>
      </c>
      <c r="Q25" s="8"/>
      <c r="R25" s="136">
        <f t="shared" si="4"/>
        <v>3</v>
      </c>
      <c r="S25" s="137">
        <f>VLOOKUP(R25,Regolamento!J$6:L$14,3,0)</f>
        <v>1.1000000000000001</v>
      </c>
      <c r="T25" s="8"/>
      <c r="U25" s="138">
        <f t="shared" si="5"/>
        <v>310.10705000000002</v>
      </c>
      <c r="X25" s="73"/>
      <c r="AD25" s="15"/>
      <c r="AE25" s="73"/>
    </row>
    <row r="26" spans="1:31" x14ac:dyDescent="0.25">
      <c r="A26">
        <v>21</v>
      </c>
      <c r="B26" t="s">
        <v>535</v>
      </c>
      <c r="C26" s="12" t="str">
        <f>IFERROR(VLOOKUP(B26,concorrenti!A:C,3,0)," ")</f>
        <v>A</v>
      </c>
      <c r="D26" s="12">
        <f>VLOOKUP(B26,concorrenti!A:E,5,0)</f>
        <v>0</v>
      </c>
      <c r="E26" s="59" t="str">
        <f>VLOOKUP(B26,concorrenti!A$4:G$334,2,0)</f>
        <v>CASTELLOTTI</v>
      </c>
      <c r="F26" s="131">
        <f>IFERROR(VLOOKUP(B26,'Nora Sciplino'!A$11:P$99,16,0),0)</f>
        <v>0</v>
      </c>
      <c r="G26" s="132">
        <f>IFERROR(VLOOKUP(B26,Castellotti!A$11:P$99,16,0),0)</f>
        <v>93.456000000000003</v>
      </c>
      <c r="H26" s="132">
        <f>IFERROR(VLOOKUP(B26,'Castelli Pavesi'!A$12:P$100,16,0),0)</f>
        <v>51.391199999999998</v>
      </c>
      <c r="I26" s="132">
        <f>IFERROR(VLOOKUP(B26,Solidarietà!A$12:P$100,16,0),0)</f>
        <v>0</v>
      </c>
      <c r="J26" s="131">
        <f>IFERROR(VLOOKUP(B26,'Coppa Monza'!A$12:P$100,16,0),0)</f>
        <v>0</v>
      </c>
      <c r="K26" s="131">
        <f>IFERROR(VLOOKUP(B26,Maserati!A$12:P$100,16,0),0)</f>
        <v>0</v>
      </c>
      <c r="L26" s="131">
        <f>IFERROR(VLOOKUP(B26,'200 Miglia CR'!A:P,16,0),0)</f>
        <v>119.54249999999999</v>
      </c>
      <c r="M26" s="131">
        <f>IFERROR(VLOOKUP(B26,Ambrosiano!A:Q,16,0),0)</f>
        <v>0</v>
      </c>
      <c r="N26" s="131">
        <f>IFERROR(VLOOKUP(B26,#REF!,16,0),0)</f>
        <v>0</v>
      </c>
      <c r="O26" s="135"/>
      <c r="P26" s="133">
        <f t="shared" si="6"/>
        <v>264.38969999999995</v>
      </c>
      <c r="Q26" s="8"/>
      <c r="R26" s="136">
        <f t="shared" si="4"/>
        <v>3</v>
      </c>
      <c r="S26" s="134">
        <f>VLOOKUP(R26,Regolamento!J$6:L$14,3,0)</f>
        <v>1.1000000000000001</v>
      </c>
      <c r="T26" s="8"/>
      <c r="U26" s="138">
        <f t="shared" si="5"/>
        <v>290.82866999999999</v>
      </c>
      <c r="X26" s="73"/>
      <c r="AD26" s="15"/>
      <c r="AE26" s="73"/>
    </row>
    <row r="27" spans="1:31" x14ac:dyDescent="0.25">
      <c r="A27">
        <v>22</v>
      </c>
      <c r="B27" t="s">
        <v>26</v>
      </c>
      <c r="C27" s="12" t="str">
        <f>IFERROR(VLOOKUP(B27,concorrenti!A:C,3,0)," ")</f>
        <v>A</v>
      </c>
      <c r="D27" s="12">
        <f>VLOOKUP(B27,concorrenti!A:E,5,0)</f>
        <v>0</v>
      </c>
      <c r="E27" s="59" t="str">
        <f>VLOOKUP(B27,concorrenti!A$4:G$334,2,0)</f>
        <v>CASTELLOTTI</v>
      </c>
      <c r="F27" s="131">
        <f>IFERROR(VLOOKUP(B27,'Nora Sciplino'!A$11:P$99,16,0),0)</f>
        <v>88.179200000000009</v>
      </c>
      <c r="G27" s="132">
        <f>IFERROR(VLOOKUP(B27,Castellotti!A$11:P$99,16,0),0)</f>
        <v>0</v>
      </c>
      <c r="H27" s="132">
        <f>IFERROR(VLOOKUP(B27,'Castelli Pavesi'!A$12:P$100,16,0),0)</f>
        <v>0</v>
      </c>
      <c r="I27" s="132">
        <f>IFERROR(VLOOKUP(B27,Solidarietà!A$12:P$100,16,0),0)</f>
        <v>87.614999999999995</v>
      </c>
      <c r="J27" s="131">
        <f>IFERROR(VLOOKUP(B27,'Coppa Monza'!A$12:P$100,16,0),0)</f>
        <v>73.689000000000007</v>
      </c>
      <c r="K27" s="131">
        <f>IFERROR(VLOOKUP(B27,Maserati!A$12:P$100,16,0),0)</f>
        <v>0</v>
      </c>
      <c r="L27" s="131">
        <f>IFERROR(VLOOKUP(B27,'200 Miglia CR'!A:P,16,0),0)</f>
        <v>0</v>
      </c>
      <c r="M27" s="131">
        <f>IFERROR(VLOOKUP(B27,Ambrosiano!A:Q,16,0),0)</f>
        <v>0</v>
      </c>
      <c r="N27" s="131">
        <f>IFERROR(VLOOKUP(B27,#REF!,16,0),0)</f>
        <v>0</v>
      </c>
      <c r="O27" s="79"/>
      <c r="P27" s="133">
        <f t="shared" si="6"/>
        <v>249.48320000000001</v>
      </c>
      <c r="R27" s="45">
        <f t="shared" si="4"/>
        <v>3</v>
      </c>
      <c r="S27" s="134">
        <f>VLOOKUP(R27,Regolamento!J$6:L$14,3,0)</f>
        <v>1.1000000000000001</v>
      </c>
      <c r="U27" s="133">
        <f t="shared" si="5"/>
        <v>274.43152000000003</v>
      </c>
      <c r="W27"/>
      <c r="AD27" s="15"/>
      <c r="AE27" s="73"/>
    </row>
    <row r="28" spans="1:31" x14ac:dyDescent="0.25">
      <c r="A28">
        <v>23</v>
      </c>
      <c r="B28" s="8" t="s">
        <v>67</v>
      </c>
      <c r="C28" s="12" t="str">
        <f>IFERROR(VLOOKUP(B28,concorrenti!A:C,3,0)," ")</f>
        <v>A</v>
      </c>
      <c r="D28" s="12">
        <f>VLOOKUP(B28,concorrenti!A:E,5,0)</f>
        <v>0</v>
      </c>
      <c r="E28" s="59" t="str">
        <f>VLOOKUP(B28,concorrenti!A$4:G$334,2,0)</f>
        <v>CAVEM</v>
      </c>
      <c r="F28" s="159">
        <f>IFERROR(VLOOKUP(B28,'Nora Sciplino'!A$11:P$99,16,0),0)</f>
        <v>52.356400000000008</v>
      </c>
      <c r="G28" s="159">
        <f>IFERROR(VLOOKUP(B28,Castellotti!A$11:P$99,16,0),0)</f>
        <v>16.992000000000004</v>
      </c>
      <c r="H28" s="159">
        <f>IFERROR(VLOOKUP(B28,'Castelli Pavesi'!A$12:P$100,16,0),0)</f>
        <v>43.276800000000001</v>
      </c>
      <c r="I28" s="159">
        <f>IFERROR(VLOOKUP(B28,Solidarietà!A$12:P$100,16,0),0)</f>
        <v>14.602500000000001</v>
      </c>
      <c r="J28" s="159">
        <f>IFERROR(VLOOKUP(B28,'Coppa Monza'!A$12:P$100,16,0),0)</f>
        <v>17.864000000000001</v>
      </c>
      <c r="K28" s="131">
        <f>IFERROR(VLOOKUP(B28,Maserati!A$12:P$100,16,0),0)</f>
        <v>0</v>
      </c>
      <c r="L28" s="159">
        <f>IFERROR(VLOOKUP(B28,'200 Miglia CR'!A:P,16,0),0)</f>
        <v>63.755999999999986</v>
      </c>
      <c r="M28" s="132">
        <f>IFERROR(VLOOKUP(B28,Ambrosiano!A:Q,16,0),0)</f>
        <v>0</v>
      </c>
      <c r="N28" s="132">
        <f>IFERROR(VLOOKUP(B28,#REF!,16,0),0)</f>
        <v>0</v>
      </c>
      <c r="O28" s="79"/>
      <c r="P28" s="133">
        <f t="shared" si="6"/>
        <v>208.8477</v>
      </c>
      <c r="Q28" s="2"/>
      <c r="R28" s="45">
        <f t="shared" si="4"/>
        <v>6</v>
      </c>
      <c r="S28" s="134">
        <f>VLOOKUP(R28,Regolamento!J$6:L$14,3,0)</f>
        <v>1.25</v>
      </c>
      <c r="T28" s="2"/>
      <c r="U28" s="138">
        <f t="shared" si="5"/>
        <v>261.05962499999998</v>
      </c>
      <c r="W28"/>
      <c r="AD28" s="15"/>
      <c r="AE28" s="73"/>
    </row>
    <row r="29" spans="1:31" x14ac:dyDescent="0.25">
      <c r="A29">
        <v>24</v>
      </c>
      <c r="B29" s="8" t="s">
        <v>185</v>
      </c>
      <c r="C29" s="12" t="str">
        <f>IFERROR(VLOOKUP(B29,concorrenti!A:C,3,0)," ")</f>
        <v>B</v>
      </c>
      <c r="D29" s="12">
        <f>VLOOKUP(B29,concorrenti!A:E,5,0)</f>
        <v>0</v>
      </c>
      <c r="E29" s="59" t="str">
        <f>VLOOKUP(B29,concorrenti!A$4:G$334,2,0)</f>
        <v>OROBICO</v>
      </c>
      <c r="F29" s="131">
        <f>IFERROR(VLOOKUP(B29,'Nora Sciplino'!A$11:P$99,16,0),0)</f>
        <v>24.800400000000003</v>
      </c>
      <c r="G29" s="132">
        <f>IFERROR(VLOOKUP(B29,Castellotti!A$11:P$99,16,0),0)</f>
        <v>0</v>
      </c>
      <c r="H29" s="132">
        <f>IFERROR(VLOOKUP(B29,'Castelli Pavesi'!A$12:P$100,16,0),0)</f>
        <v>0</v>
      </c>
      <c r="I29" s="132">
        <f>IFERROR(VLOOKUP(B29,Solidarietà!A$12:P$100,16,0),0)</f>
        <v>23.363999999999997</v>
      </c>
      <c r="J29" s="131">
        <f>IFERROR(VLOOKUP(B29,'Coppa Monza'!A$12:P$100,16,0),0)</f>
        <v>53.591999999999999</v>
      </c>
      <c r="K29" s="131">
        <f>IFERROR(VLOOKUP(B29,Maserati!A$12:P$100,16,0),0)</f>
        <v>59.534999999999997</v>
      </c>
      <c r="L29" s="131">
        <f>IFERROR(VLOOKUP(B29,'200 Miglia CR'!A:P,16,0),0)</f>
        <v>50.473499999999994</v>
      </c>
      <c r="M29" s="131">
        <f>IFERROR(VLOOKUP(B29,Ambrosiano!A:Q,16,0),0)</f>
        <v>0</v>
      </c>
      <c r="N29" s="131">
        <f>IFERROR(VLOOKUP(B29,#REF!,16,0),0)</f>
        <v>0</v>
      </c>
      <c r="O29" s="79"/>
      <c r="P29" s="133">
        <f t="shared" si="6"/>
        <v>211.76489999999998</v>
      </c>
      <c r="R29" s="45">
        <f t="shared" si="4"/>
        <v>5</v>
      </c>
      <c r="S29" s="134">
        <f>VLOOKUP(R29,Regolamento!J$6:L$14,3,0)</f>
        <v>1.2</v>
      </c>
      <c r="U29" s="133">
        <f t="shared" si="5"/>
        <v>254.11787999999996</v>
      </c>
      <c r="W29"/>
      <c r="AD29" s="15"/>
      <c r="AE29" s="73"/>
    </row>
    <row r="30" spans="1:31" x14ac:dyDescent="0.25">
      <c r="A30">
        <v>25</v>
      </c>
      <c r="B30" s="8" t="s">
        <v>317</v>
      </c>
      <c r="C30" s="12" t="str">
        <f>IFERROR(VLOOKUP(B30,concorrenti!A:C,3,0)," ")</f>
        <v>C</v>
      </c>
      <c r="D30" s="12">
        <f>VLOOKUP(B30,concorrenti!A:E,5,0)</f>
        <v>0</v>
      </c>
      <c r="E30" s="59" t="str">
        <f>VLOOKUP(B30,concorrenti!A$4:G$334,2,0)</f>
        <v>CMAE</v>
      </c>
      <c r="F30" s="131">
        <f>IFERROR(VLOOKUP(B30,'Nora Sciplino'!A$11:P$99,16,0),0)</f>
        <v>0</v>
      </c>
      <c r="G30" s="132">
        <f>IFERROR(VLOOKUP(B30,Castellotti!A$11:P$99,16,0),0)</f>
        <v>0</v>
      </c>
      <c r="H30" s="132">
        <f>IFERROR(VLOOKUP(B30,'Castelli Pavesi'!A$12:P$100,16,0),0)</f>
        <v>0</v>
      </c>
      <c r="I30" s="132">
        <f>IFERROR(VLOOKUP(B30,Solidarietà!A$12:P$100,16,0),0)</f>
        <v>37.966499999999996</v>
      </c>
      <c r="J30" s="131">
        <f>IFERROR(VLOOKUP(B30,'Coppa Monza'!A$12:P$100,16,0),0)</f>
        <v>42.427</v>
      </c>
      <c r="K30" s="131">
        <f>IFERROR(VLOOKUP(B30,Maserati!A$12:P$100,16,0),0)</f>
        <v>71.442000000000007</v>
      </c>
      <c r="L30" s="131">
        <f>IFERROR(VLOOKUP(B30,'200 Miglia CR'!A:P,16,0),0)</f>
        <v>69.068999999999988</v>
      </c>
      <c r="M30" s="131">
        <f>IFERROR(VLOOKUP(B30,Ambrosiano!A:Q,16,0),0)</f>
        <v>0</v>
      </c>
      <c r="N30" s="131">
        <f>IFERROR(VLOOKUP(B30,#REF!,16,0),0)</f>
        <v>0</v>
      </c>
      <c r="O30" s="135"/>
      <c r="P30" s="133">
        <f t="shared" si="6"/>
        <v>220.90449999999998</v>
      </c>
      <c r="Q30" s="8"/>
      <c r="R30" s="136">
        <f t="shared" si="4"/>
        <v>4</v>
      </c>
      <c r="S30" s="134">
        <f>VLOOKUP(R30,Regolamento!J$6:L$14,3,0)</f>
        <v>1.1499999999999999</v>
      </c>
      <c r="T30" s="8"/>
      <c r="U30" s="138">
        <f t="shared" si="5"/>
        <v>254.04017499999998</v>
      </c>
      <c r="W30"/>
      <c r="AD30" s="15"/>
      <c r="AE30" s="73"/>
    </row>
    <row r="31" spans="1:31" x14ac:dyDescent="0.25">
      <c r="A31">
        <v>26</v>
      </c>
      <c r="B31" s="71" t="s">
        <v>184</v>
      </c>
      <c r="C31" s="12" t="str">
        <f>IFERROR(VLOOKUP(B31,concorrenti!A:C,3,0)," ")</f>
        <v>C</v>
      </c>
      <c r="D31" s="12">
        <f>VLOOKUP(B31,concorrenti!A:E,5,0)</f>
        <v>0</v>
      </c>
      <c r="E31" s="59" t="str">
        <f>VLOOKUP(B31,concorrenti!A$4:G$334,2,0)</f>
        <v>OROBICO</v>
      </c>
      <c r="F31" s="131">
        <f>IFERROR(VLOOKUP(B31,'Nora Sciplino'!A$11:P$99,16,0),0)</f>
        <v>9.9999999999999995E-7</v>
      </c>
      <c r="G31" s="132">
        <f>IFERROR(VLOOKUP(B31,Castellotti!A$11:P$99,16,0),0)</f>
        <v>11.328000000000001</v>
      </c>
      <c r="H31" s="132">
        <f>IFERROR(VLOOKUP(B31,'Castelli Pavesi'!A$12:P$100,16,0),0)</f>
        <v>45.9816</v>
      </c>
      <c r="I31" s="132">
        <f>IFERROR(VLOOKUP(B31,Solidarietà!A$12:P$100,16,0),0)</f>
        <v>8.7614999999999981</v>
      </c>
      <c r="J31" s="131">
        <f>IFERROR(VLOOKUP(B31,'Coppa Monza'!A$12:P$100,16,0),0)</f>
        <v>37.960999999999999</v>
      </c>
      <c r="K31" s="131">
        <f>IFERROR(VLOOKUP(B31,Maserati!A$12:P$100,16,0),0)</f>
        <v>45.246600000000001</v>
      </c>
      <c r="L31" s="131">
        <f>IFERROR(VLOOKUP(B31,'200 Miglia CR'!A:P,16,0),0)</f>
        <v>42.503999999999998</v>
      </c>
      <c r="M31" s="131">
        <f>IFERROR(VLOOKUP(B31,Ambrosiano!A:Q,16,0),0)</f>
        <v>0</v>
      </c>
      <c r="N31" s="131">
        <f>IFERROR(VLOOKUP(B31,#REF!,16,0),0)</f>
        <v>0</v>
      </c>
      <c r="O31" s="135"/>
      <c r="P31" s="133">
        <f t="shared" si="6"/>
        <v>191.78270099999997</v>
      </c>
      <c r="Q31" s="8"/>
      <c r="R31" s="136">
        <f t="shared" si="4"/>
        <v>7</v>
      </c>
      <c r="S31" s="137">
        <f>VLOOKUP(R31,Regolamento!J$6:L$14,3,0)</f>
        <v>1.3</v>
      </c>
      <c r="T31" s="8"/>
      <c r="U31" s="138">
        <f t="shared" si="5"/>
        <v>249.31751129999998</v>
      </c>
      <c r="X31" s="73"/>
      <c r="AD31" s="15"/>
      <c r="AE31" s="73"/>
    </row>
    <row r="32" spans="1:31" x14ac:dyDescent="0.25">
      <c r="A32">
        <v>27</v>
      </c>
      <c r="B32" s="8" t="s">
        <v>12</v>
      </c>
      <c r="C32" s="12" t="str">
        <f>IFERROR(VLOOKUP(B32,concorrenti!A:C,3,0)," ")</f>
        <v>A</v>
      </c>
      <c r="D32" s="12">
        <f>VLOOKUP(B32,concorrenti!A:E,5,0)</f>
        <v>0</v>
      </c>
      <c r="E32" s="59" t="str">
        <f>VLOOKUP(B32,concorrenti!A$4:G$334,2,0)</f>
        <v>VAMS</v>
      </c>
      <c r="F32" s="131">
        <f>IFERROR(VLOOKUP(B32,'Nora Sciplino'!A$11:P$99,16,0),0)</f>
        <v>63.37880000000002</v>
      </c>
      <c r="G32" s="132">
        <f>IFERROR(VLOOKUP(B32,Castellotti!A$11:P$99,16,0),0)</f>
        <v>79.296000000000006</v>
      </c>
      <c r="H32" s="132">
        <f>IFERROR(VLOOKUP(B32,'Castelli Pavesi'!A$12:P$100,16,0),0)</f>
        <v>0</v>
      </c>
      <c r="I32" s="132">
        <f>IFERROR(VLOOKUP(B32,Solidarietà!A$12:P$100,16,0),0)</f>
        <v>58.410000000000004</v>
      </c>
      <c r="J32" s="131">
        <f>IFERROR(VLOOKUP(B32,'Coppa Monza'!A$12:P$100,16,0),0)</f>
        <v>0</v>
      </c>
      <c r="K32" s="131">
        <f>IFERROR(VLOOKUP(B32,Maserati!A$12:P$100,16,0),0)</f>
        <v>0</v>
      </c>
      <c r="L32" s="131">
        <f>IFERROR(VLOOKUP(B32,'200 Miglia CR'!A:P,16,0),0)</f>
        <v>0</v>
      </c>
      <c r="M32" s="131">
        <f>IFERROR(VLOOKUP(B32,Ambrosiano!A:Q,16,0),0)</f>
        <v>0</v>
      </c>
      <c r="N32" s="131">
        <f>IFERROR(VLOOKUP(B32,#REF!,16,0),0)</f>
        <v>0</v>
      </c>
      <c r="O32" s="79"/>
      <c r="P32" s="133">
        <f t="shared" si="6"/>
        <v>201.08480000000003</v>
      </c>
      <c r="R32" s="45">
        <f t="shared" si="4"/>
        <v>3</v>
      </c>
      <c r="S32" s="134">
        <f>VLOOKUP(R32,Regolamento!J$6:L$14,3,0)</f>
        <v>1.1000000000000001</v>
      </c>
      <c r="U32" s="133">
        <f t="shared" si="5"/>
        <v>221.19328000000004</v>
      </c>
      <c r="W32"/>
      <c r="AD32" s="15"/>
      <c r="AE32" s="73"/>
    </row>
    <row r="33" spans="1:32" x14ac:dyDescent="0.25">
      <c r="A33">
        <v>28</v>
      </c>
      <c r="B33" s="8" t="s">
        <v>30</v>
      </c>
      <c r="C33" s="12" t="str">
        <f>IFERROR(VLOOKUP(B33,concorrenti!A:C,3,0)," ")</f>
        <v>B</v>
      </c>
      <c r="D33" s="12">
        <f>VLOOKUP(B33,concorrenti!A:E,5,0)</f>
        <v>0</v>
      </c>
      <c r="E33" s="59" t="str">
        <f>VLOOKUP(B33,concorrenti!A$4:G$334,2,0)</f>
        <v>OROBICO</v>
      </c>
      <c r="F33" s="131">
        <f>IFERROR(VLOOKUP(B33,'Nora Sciplino'!A$11:P$99,16,0),0)</f>
        <v>8.2668000000000017</v>
      </c>
      <c r="G33" s="132">
        <f>IFERROR(VLOOKUP(B33,Castellotti!A$11:P$99,16,0),0)</f>
        <v>0</v>
      </c>
      <c r="H33" s="132">
        <f>IFERROR(VLOOKUP(B33,'Castelli Pavesi'!A$12:P$100,16,0),0)</f>
        <v>59.505599999999994</v>
      </c>
      <c r="I33" s="132">
        <f>IFERROR(VLOOKUP(B33,Solidarietà!A$12:P$100,16,0),0)</f>
        <v>0</v>
      </c>
      <c r="J33" s="131">
        <f>IFERROR(VLOOKUP(B33,'Coppa Monza'!A$12:P$100,16,0),0)</f>
        <v>29.028999999999996</v>
      </c>
      <c r="K33" s="131">
        <f>IFERROR(VLOOKUP(B33,Maserati!A$12:P$100,16,0),0)</f>
        <v>50.009400000000007</v>
      </c>
      <c r="L33" s="131">
        <f>IFERROR(VLOOKUP(B33,'200 Miglia CR'!A:P,16,0),0)</f>
        <v>37.190999999999995</v>
      </c>
      <c r="M33" s="131">
        <f>IFERROR(VLOOKUP(B33,Ambrosiano!A:Q,16,0),0)</f>
        <v>0</v>
      </c>
      <c r="N33" s="131">
        <f>IFERROR(VLOOKUP(B33,#REF!,16,0),0)</f>
        <v>0</v>
      </c>
      <c r="P33" s="133">
        <f t="shared" si="6"/>
        <v>184.00179999999997</v>
      </c>
      <c r="R33" s="45">
        <f t="shared" si="4"/>
        <v>5</v>
      </c>
      <c r="S33" s="134">
        <f>VLOOKUP(R33,Regolamento!J$6:L$14,3,0)</f>
        <v>1.2</v>
      </c>
      <c r="U33" s="138">
        <f t="shared" si="5"/>
        <v>220.80215999999996</v>
      </c>
      <c r="X33" s="73"/>
      <c r="AD33" s="15"/>
      <c r="AE33" s="73"/>
    </row>
    <row r="34" spans="1:32" x14ac:dyDescent="0.25">
      <c r="A34">
        <v>29</v>
      </c>
      <c r="B34" s="8" t="s">
        <v>152</v>
      </c>
      <c r="C34" s="12" t="str">
        <f>IFERROR(VLOOKUP(B34,concorrenti!A:C,3,0)," ")</f>
        <v>A</v>
      </c>
      <c r="D34" s="12">
        <f>VLOOKUP(B34,concorrenti!A:E,5,0)</f>
        <v>0</v>
      </c>
      <c r="E34" s="59" t="str">
        <f>VLOOKUP(B34,concorrenti!A$4:G$334,2,0)</f>
        <v>OROBICO</v>
      </c>
      <c r="F34" s="131">
        <f>IFERROR(VLOOKUP(B34,'Nora Sciplino'!A$11:P$99,16,0),0)</f>
        <v>71.645600000000016</v>
      </c>
      <c r="G34" s="132">
        <f>IFERROR(VLOOKUP(B34,Castellotti!A$11:P$99,16,0),0)</f>
        <v>0</v>
      </c>
      <c r="H34" s="132">
        <f>IFERROR(VLOOKUP(B34,'Castelli Pavesi'!A$12:P$100,16,0),0)</f>
        <v>0</v>
      </c>
      <c r="I34" s="132">
        <f>IFERROR(VLOOKUP(B34,Solidarietà!A$12:P$100,16,0),0)</f>
        <v>64.250999999999991</v>
      </c>
      <c r="J34" s="131">
        <f>IFERROR(VLOOKUP(B34,'Coppa Monza'!A$12:P$100,16,0),0)</f>
        <v>0</v>
      </c>
      <c r="K34" s="131">
        <f>IFERROR(VLOOKUP(B34,Maserati!A$12:P$100,16,0),0)</f>
        <v>0</v>
      </c>
      <c r="L34" s="131">
        <f>IFERROR(VLOOKUP(B34,'200 Miglia CR'!A:P,16,0),0)</f>
        <v>61.099499999999992</v>
      </c>
      <c r="M34" s="131">
        <f>IFERROR(VLOOKUP(B34,Ambrosiano!A:Q,16,0),0)</f>
        <v>0</v>
      </c>
      <c r="N34" s="131">
        <f>IFERROR(VLOOKUP(B34,#REF!,16,0),0)</f>
        <v>0</v>
      </c>
      <c r="O34" s="135"/>
      <c r="P34" s="133">
        <f t="shared" si="6"/>
        <v>196.99610000000001</v>
      </c>
      <c r="Q34" s="8"/>
      <c r="R34" s="136">
        <f t="shared" si="4"/>
        <v>3</v>
      </c>
      <c r="S34" s="137">
        <f>VLOOKUP(R34,Regolamento!J$6:L$14,3,0)</f>
        <v>1.1000000000000001</v>
      </c>
      <c r="T34" s="8"/>
      <c r="U34" s="138">
        <f t="shared" si="5"/>
        <v>216.69571000000002</v>
      </c>
      <c r="W34"/>
      <c r="AD34" s="15"/>
      <c r="AE34" s="73"/>
    </row>
    <row r="35" spans="1:32" x14ac:dyDescent="0.25">
      <c r="A35">
        <v>30</v>
      </c>
      <c r="B35" s="8" t="s">
        <v>22</v>
      </c>
      <c r="C35" s="12" t="str">
        <f>IFERROR(VLOOKUP(B35,concorrenti!A:C,3,0)," ")</f>
        <v>A</v>
      </c>
      <c r="D35" s="12">
        <f>VLOOKUP(B35,concorrenti!A:E,5,0)</f>
        <v>0</v>
      </c>
      <c r="E35" s="59" t="str">
        <f>VLOOKUP(B35,concorrenti!A$4:G$334,2,0)</f>
        <v>CASTELLOTTI</v>
      </c>
      <c r="F35" s="131">
        <f>IFERROR(VLOOKUP(B35,'Nora Sciplino'!A$11:P$99,16,0),0)</f>
        <v>0</v>
      </c>
      <c r="G35" s="132">
        <f>IFERROR(VLOOKUP(B35,Castellotti!A$11:P$99,16,0),0)</f>
        <v>50.975999999999999</v>
      </c>
      <c r="H35" s="132">
        <f>IFERROR(VLOOKUP(B35,'Castelli Pavesi'!A$12:P$100,16,0),0)</f>
        <v>70.32480000000001</v>
      </c>
      <c r="I35" s="132">
        <f>IFERROR(VLOOKUP(B35,Solidarietà!A$12:P$100,16,0),0)</f>
        <v>0</v>
      </c>
      <c r="J35" s="131">
        <f>IFERROR(VLOOKUP(B35,'Coppa Monza'!A$12:P$100,16,0),0)</f>
        <v>0</v>
      </c>
      <c r="K35" s="131">
        <f>IFERROR(VLOOKUP(B35,Maserati!A$12:P$100,16,0),0)</f>
        <v>0</v>
      </c>
      <c r="L35" s="131">
        <f>IFERROR(VLOOKUP(B35,'200 Miglia CR'!A:P,16,0),0)</f>
        <v>74.381999999999991</v>
      </c>
      <c r="M35" s="131">
        <f>IFERROR(VLOOKUP(B35,Ambrosiano!A:Q,16,0),0)</f>
        <v>0</v>
      </c>
      <c r="N35" s="131">
        <f>IFERROR(VLOOKUP(B35,#REF!,16,0),0)</f>
        <v>0</v>
      </c>
      <c r="O35" s="79"/>
      <c r="P35" s="133">
        <f t="shared" si="6"/>
        <v>195.68279999999999</v>
      </c>
      <c r="R35" s="45">
        <f t="shared" si="4"/>
        <v>3</v>
      </c>
      <c r="S35" s="134">
        <f>VLOOKUP(R35,Regolamento!J$6:L$14,3,0)</f>
        <v>1.1000000000000001</v>
      </c>
      <c r="U35" s="138">
        <f t="shared" si="5"/>
        <v>215.25108</v>
      </c>
      <c r="W35"/>
      <c r="AD35" s="15"/>
      <c r="AE35" s="73"/>
    </row>
    <row r="36" spans="1:32" x14ac:dyDescent="0.25">
      <c r="A36">
        <v>31</v>
      </c>
      <c r="B36" s="8" t="s">
        <v>156</v>
      </c>
      <c r="C36" s="12" t="str">
        <f>IFERROR(VLOOKUP(B36,concorrenti!A:C,3,0)," ")</f>
        <v>A</v>
      </c>
      <c r="D36" s="12">
        <f>VLOOKUP(B36,concorrenti!A:E,5,0)</f>
        <v>0</v>
      </c>
      <c r="E36" s="59" t="str">
        <f>VLOOKUP(B36,concorrenti!A$4:G$334,2,0)</f>
        <v>VCC COMO</v>
      </c>
      <c r="F36" s="131">
        <f>IFERROR(VLOOKUP(B36,'Nora Sciplino'!A$11:P$99,16,0),0)</f>
        <v>112.97960000000002</v>
      </c>
      <c r="G36" s="132">
        <f>IFERROR(VLOOKUP(B36,Castellotti!A$11:P$99,16,0),0)</f>
        <v>0</v>
      </c>
      <c r="H36" s="132">
        <f>IFERROR(VLOOKUP(B36,'Castelli Pavesi'!A$12:P$100,16,0),0)</f>
        <v>0</v>
      </c>
      <c r="I36" s="132">
        <f>IFERROR(VLOOKUP(B36,Solidarietà!A$12:P$100,16,0),0)</f>
        <v>0</v>
      </c>
      <c r="J36" s="131">
        <f>IFERROR(VLOOKUP(B36,'Coppa Monza'!A$12:P$100,16,0),0)</f>
        <v>75.921999999999997</v>
      </c>
      <c r="K36" s="131">
        <f>IFERROR(VLOOKUP(B36,Maserati!A$12:P$100,16,0),0)</f>
        <v>0</v>
      </c>
      <c r="L36" s="131">
        <f>IFERROR(VLOOKUP(B36,'200 Miglia CR'!A:P,16,0),0)</f>
        <v>0</v>
      </c>
      <c r="M36" s="131">
        <f>IFERROR(VLOOKUP(B36,Ambrosiano!A:Q,16,0),0)</f>
        <v>0</v>
      </c>
      <c r="N36" s="131">
        <f>IFERROR(VLOOKUP(B36,#REF!,16,0),0)</f>
        <v>0</v>
      </c>
      <c r="P36" s="133">
        <f t="shared" si="6"/>
        <v>188.90160000000003</v>
      </c>
      <c r="R36" s="45">
        <f t="shared" si="4"/>
        <v>2</v>
      </c>
      <c r="S36" s="134">
        <f>VLOOKUP(R36,Regolamento!J$6:L$14,3,0)</f>
        <v>1.05</v>
      </c>
      <c r="U36" s="133">
        <f t="shared" si="5"/>
        <v>198.34668000000005</v>
      </c>
      <c r="W36"/>
      <c r="AD36" s="15"/>
      <c r="AE36" s="73"/>
    </row>
    <row r="37" spans="1:32" x14ac:dyDescent="0.25">
      <c r="A37">
        <v>32</v>
      </c>
      <c r="B37" s="8" t="s">
        <v>296</v>
      </c>
      <c r="C37" s="12" t="str">
        <f>IFERROR(VLOOKUP(B37,concorrenti!A:C,3,0)," ")</f>
        <v>B</v>
      </c>
      <c r="D37" s="12">
        <f>VLOOKUP(B37,concorrenti!A:E,5,0)</f>
        <v>0</v>
      </c>
      <c r="E37" s="59" t="str">
        <f>VLOOKUP(B37,concorrenti!A$4:G$334,2,0)</f>
        <v>VALTELLINA</v>
      </c>
      <c r="F37" s="131">
        <f>IFERROR(VLOOKUP(B37,'Nora Sciplino'!A$11:P$99,16,0),0)</f>
        <v>19.289200000000005</v>
      </c>
      <c r="G37" s="132">
        <f>IFERROR(VLOOKUP(B37,Castellotti!A$11:P$99,16,0),0)</f>
        <v>0</v>
      </c>
      <c r="H37" s="132">
        <f>IFERROR(VLOOKUP(B37,'Castelli Pavesi'!A$12:P$100,16,0),0)</f>
        <v>48.686399999999999</v>
      </c>
      <c r="I37" s="132">
        <f>IFERROR(VLOOKUP(B37,Solidarietà!A$12:P$100,16,0),0)</f>
        <v>29.205000000000002</v>
      </c>
      <c r="J37" s="131">
        <f>IFERROR(VLOOKUP(B37,'Coppa Monza'!A$12:P$100,16,0),0)</f>
        <v>60.290999999999997</v>
      </c>
      <c r="K37" s="131">
        <f>IFERROR(VLOOKUP(B37,Maserati!A$12:P$100,16,0),0)</f>
        <v>0</v>
      </c>
      <c r="L37" s="131">
        <f>IFERROR(VLOOKUP(B37,'200 Miglia CR'!A:P,16,0),0)</f>
        <v>0</v>
      </c>
      <c r="M37" s="131">
        <f>IFERROR(VLOOKUP(B37,Ambrosiano!A:Q,16,0),0)</f>
        <v>0</v>
      </c>
      <c r="N37" s="131">
        <f>IFERROR(VLOOKUP(B37,#REF!,16,0),0)</f>
        <v>0</v>
      </c>
      <c r="P37" s="133">
        <f t="shared" si="6"/>
        <v>157.4716</v>
      </c>
      <c r="R37" s="45">
        <f t="shared" si="4"/>
        <v>4</v>
      </c>
      <c r="S37" s="134">
        <f>VLOOKUP(R37,Regolamento!J$6:L$14,3,0)</f>
        <v>1.1499999999999999</v>
      </c>
      <c r="U37" s="133">
        <f t="shared" si="5"/>
        <v>181.09233999999998</v>
      </c>
      <c r="X37" s="73"/>
      <c r="AD37" s="15"/>
      <c r="AE37" s="73"/>
    </row>
    <row r="38" spans="1:32" x14ac:dyDescent="0.25">
      <c r="A38">
        <v>33</v>
      </c>
      <c r="B38" t="s">
        <v>536</v>
      </c>
      <c r="C38" s="12" t="str">
        <f>IFERROR(VLOOKUP(B38,concorrenti!A:C,3,0)," ")</f>
        <v>A</v>
      </c>
      <c r="D38" s="12">
        <f>VLOOKUP(B38,concorrenti!A:E,5,0)</f>
        <v>0</v>
      </c>
      <c r="E38" s="59" t="str">
        <f>VLOOKUP(B38,concorrenti!A$4:G$334,2,0)</f>
        <v>CASTELLOTTI</v>
      </c>
      <c r="F38" s="131">
        <f>IFERROR(VLOOKUP(B38,'Nora Sciplino'!A$11:P$99,16,0),0)</f>
        <v>0</v>
      </c>
      <c r="G38" s="132">
        <f>IFERROR(VLOOKUP(B38,Castellotti!A$11:P$99,16,0),0)</f>
        <v>67.968000000000018</v>
      </c>
      <c r="H38" s="132">
        <f>IFERROR(VLOOKUP(B38,'Castelli Pavesi'!A$12:P$100,16,0),0)</f>
        <v>64.915200000000013</v>
      </c>
      <c r="I38" s="132">
        <f>IFERROR(VLOOKUP(B38,Solidarietà!A$12:P$100,16,0),0)</f>
        <v>0</v>
      </c>
      <c r="J38" s="131">
        <f>IFERROR(VLOOKUP(B38,'Coppa Monza'!A$12:P$100,16,0),0)</f>
        <v>0</v>
      </c>
      <c r="K38" s="131">
        <f>IFERROR(VLOOKUP(B38,Maserati!A$12:P$100,16,0),0)</f>
        <v>0</v>
      </c>
      <c r="L38" s="131">
        <f>IFERROR(VLOOKUP(B38,'200 Miglia CR'!A:P,16,0),0)</f>
        <v>26.564999999999998</v>
      </c>
      <c r="M38" s="131">
        <f>IFERROR(VLOOKUP(B38,Ambrosiano!A:Q,16,0),0)</f>
        <v>0</v>
      </c>
      <c r="N38" s="131">
        <f>IFERROR(VLOOKUP(B38,#REF!,16,0),0)</f>
        <v>0</v>
      </c>
      <c r="O38" s="135"/>
      <c r="P38" s="133">
        <f t="shared" si="6"/>
        <v>159.44820000000004</v>
      </c>
      <c r="Q38" s="8"/>
      <c r="R38" s="136">
        <f t="shared" ref="R38:R69" si="7">COUNTIF(F38:N38,"&lt;&gt;0")</f>
        <v>3</v>
      </c>
      <c r="S38" s="134">
        <f>VLOOKUP(R38,Regolamento!J$6:L$14,3,0)</f>
        <v>1.1000000000000001</v>
      </c>
      <c r="T38" s="8"/>
      <c r="U38" s="138">
        <f t="shared" ref="U38:U69" si="8">IFERROR(+S38*P38,0)</f>
        <v>175.39302000000006</v>
      </c>
      <c r="X38" s="73"/>
      <c r="AD38" s="15"/>
      <c r="AE38" s="73"/>
    </row>
    <row r="39" spans="1:32" x14ac:dyDescent="0.25">
      <c r="A39">
        <v>34</v>
      </c>
      <c r="B39" s="8" t="s">
        <v>305</v>
      </c>
      <c r="C39" s="12" t="str">
        <f>IFERROR(VLOOKUP(B39,concorrenti!A:C,3,0)," ")</f>
        <v>A</v>
      </c>
      <c r="D39" s="12">
        <f>VLOOKUP(B39,concorrenti!A:E,5,0)</f>
        <v>0</v>
      </c>
      <c r="E39" s="59" t="str">
        <f>VLOOKUP(B39,concorrenti!A$4:G$334,2,0)</f>
        <v>RUOTE D'EPOCA PAVIA</v>
      </c>
      <c r="F39" s="131">
        <f>IFERROR(VLOOKUP(B39,'Nora Sciplino'!A$11:P$99,16,0),0)</f>
        <v>0</v>
      </c>
      <c r="G39" s="132">
        <f>IFERROR(VLOOKUP(B39,Castellotti!A$11:P$99,16,0),0)</f>
        <v>39.648000000000003</v>
      </c>
      <c r="H39" s="132">
        <f>IFERROR(VLOOKUP(B39,'Castelli Pavesi'!A$12:P$100,16,0),0)</f>
        <v>0</v>
      </c>
      <c r="I39" s="132">
        <f>IFERROR(VLOOKUP(B39,Solidarietà!A$12:P$100,16,0),0)</f>
        <v>40.886999999999993</v>
      </c>
      <c r="J39" s="131">
        <f>IFERROR(VLOOKUP(B39,'Coppa Monza'!A$12:P$100,16,0),0)</f>
        <v>0</v>
      </c>
      <c r="K39" s="131">
        <f>IFERROR(VLOOKUP(B39,Maserati!A$12:P$100,16,0),0)</f>
        <v>73.823400000000007</v>
      </c>
      <c r="L39" s="131">
        <f>IFERROR(VLOOKUP(B39,'200 Miglia CR'!A:P,16,0),0)</f>
        <v>0</v>
      </c>
      <c r="M39" s="131">
        <f>IFERROR(VLOOKUP(B39,Ambrosiano!A:Q,16,0),0)</f>
        <v>0</v>
      </c>
      <c r="N39" s="131">
        <f>IFERROR(VLOOKUP(B39,#REF!,16,0),0)</f>
        <v>0</v>
      </c>
      <c r="O39" s="79"/>
      <c r="P39" s="133">
        <f t="shared" si="6"/>
        <v>154.35840000000002</v>
      </c>
      <c r="R39" s="45">
        <f t="shared" si="7"/>
        <v>3</v>
      </c>
      <c r="S39" s="134">
        <f>VLOOKUP(R39,Regolamento!J$6:L$14,3,0)</f>
        <v>1.1000000000000001</v>
      </c>
      <c r="U39" s="138">
        <f t="shared" si="8"/>
        <v>169.79424000000003</v>
      </c>
      <c r="W39"/>
      <c r="AD39" s="15"/>
      <c r="AE39" s="73"/>
    </row>
    <row r="40" spans="1:32" x14ac:dyDescent="0.25">
      <c r="A40">
        <v>35</v>
      </c>
      <c r="B40" s="8" t="s">
        <v>246</v>
      </c>
      <c r="C40" s="12" t="str">
        <f>IFERROR(VLOOKUP(B40,concorrenti!A:C,3,0)," ")</f>
        <v>A</v>
      </c>
      <c r="D40" s="12">
        <f>VLOOKUP(B40,concorrenti!A:E,5,0)</f>
        <v>0</v>
      </c>
      <c r="E40" s="59" t="str">
        <f>VLOOKUP(B40,concorrenti!A$4:G$334,2,0)</f>
        <v>OROBICO</v>
      </c>
      <c r="F40" s="131">
        <f>IFERROR(VLOOKUP(B40,'Nora Sciplino'!A$11:P$99,16,0),0)</f>
        <v>66.134400000000014</v>
      </c>
      <c r="G40" s="132">
        <f>IFERROR(VLOOKUP(B40,Castellotti!A$11:P$99,16,0),0)</f>
        <v>0</v>
      </c>
      <c r="H40" s="132">
        <f>IFERROR(VLOOKUP(B40,'Castelli Pavesi'!A$12:P$100,16,0),0)</f>
        <v>0</v>
      </c>
      <c r="I40" s="132">
        <f>IFERROR(VLOOKUP(B40,Solidarietà!A$12:P$100,16,0),0)</f>
        <v>55.4895</v>
      </c>
      <c r="J40" s="131">
        <f>IFERROR(VLOOKUP(B40,'Coppa Monza'!A$12:P$100,16,0),0)</f>
        <v>31.262</v>
      </c>
      <c r="K40" s="131">
        <f>IFERROR(VLOOKUP(B40,Maserati!A$12:P$100,16,0),0)</f>
        <v>0</v>
      </c>
      <c r="L40" s="131">
        <f>IFERROR(VLOOKUP(B40,'200 Miglia CR'!A:P,16,0),0)</f>
        <v>0</v>
      </c>
      <c r="M40" s="131">
        <f>IFERROR(VLOOKUP(B40,Ambrosiano!A:Q,16,0),0)</f>
        <v>0</v>
      </c>
      <c r="N40" s="131">
        <f>IFERROR(VLOOKUP(B40,#REF!,16,0),0)</f>
        <v>0</v>
      </c>
      <c r="O40" s="135"/>
      <c r="P40" s="133">
        <f t="shared" si="6"/>
        <v>152.88590000000002</v>
      </c>
      <c r="Q40" s="8"/>
      <c r="R40" s="136">
        <f t="shared" si="7"/>
        <v>3</v>
      </c>
      <c r="S40" s="137">
        <f>VLOOKUP(R40,Regolamento!J$6:L$14,3,0)</f>
        <v>1.1000000000000001</v>
      </c>
      <c r="T40" s="8"/>
      <c r="U40" s="138">
        <f t="shared" si="8"/>
        <v>168.17449000000005</v>
      </c>
      <c r="X40" s="73"/>
      <c r="AD40" s="15"/>
      <c r="AE40" s="73"/>
    </row>
    <row r="41" spans="1:32" x14ac:dyDescent="0.25">
      <c r="A41">
        <v>36</v>
      </c>
      <c r="B41" s="8" t="s">
        <v>237</v>
      </c>
      <c r="C41" s="12" t="str">
        <f>IFERROR(VLOOKUP(B41,concorrenti!A:C,3,0)," ")</f>
        <v>A</v>
      </c>
      <c r="D41" s="12">
        <f>VLOOKUP(B41,concorrenti!A:E,5,0)</f>
        <v>0</v>
      </c>
      <c r="E41" s="59" t="str">
        <f>VLOOKUP(B41,concorrenti!A$4:G$334,2,0)</f>
        <v>CAVEM</v>
      </c>
      <c r="F41" s="131">
        <f>IFERROR(VLOOKUP(B41,'Nora Sciplino'!A$11:P$99,16,0),0)</f>
        <v>68.89</v>
      </c>
      <c r="G41" s="132">
        <f>IFERROR(VLOOKUP(B41,Castellotti!A$11:P$99,16,0),0)</f>
        <v>82.128000000000014</v>
      </c>
      <c r="H41" s="132">
        <f>IFERROR(VLOOKUP(B41,'Castelli Pavesi'!A$12:P$100,16,0),0)</f>
        <v>1E-3</v>
      </c>
      <c r="I41" s="132">
        <f>IFERROR(VLOOKUP(B41,Solidarietà!A$12:P$100,16,0),0)</f>
        <v>0</v>
      </c>
      <c r="J41" s="131">
        <f>IFERROR(VLOOKUP(B41,'Coppa Monza'!A$12:P$100,16,0),0)</f>
        <v>0</v>
      </c>
      <c r="K41" s="131">
        <f>IFERROR(VLOOKUP(B41,Maserati!A$12:P$100,16,0),0)</f>
        <v>0</v>
      </c>
      <c r="L41" s="131">
        <f>IFERROR(VLOOKUP(B41,'200 Miglia CR'!A:P,16,0),0)</f>
        <v>0</v>
      </c>
      <c r="M41" s="131">
        <f>IFERROR(VLOOKUP(B41,Ambrosiano!A:Q,16,0),0)</f>
        <v>0</v>
      </c>
      <c r="N41" s="131">
        <f>IFERROR(VLOOKUP(B41,#REF!,16,0),0)</f>
        <v>0</v>
      </c>
      <c r="O41" s="79"/>
      <c r="P41" s="133">
        <f t="shared" si="6"/>
        <v>151.01900000000001</v>
      </c>
      <c r="R41" s="45">
        <f t="shared" si="7"/>
        <v>3</v>
      </c>
      <c r="S41" s="134">
        <f>VLOOKUP(R41,Regolamento!J$6:L$14,3,0)</f>
        <v>1.1000000000000001</v>
      </c>
      <c r="U41" s="133">
        <f t="shared" si="8"/>
        <v>166.12090000000001</v>
      </c>
      <c r="X41" s="73"/>
      <c r="AD41" s="15"/>
      <c r="AE41" s="73"/>
    </row>
    <row r="42" spans="1:32" x14ac:dyDescent="0.25">
      <c r="A42">
        <v>37</v>
      </c>
      <c r="B42" s="8" t="s">
        <v>333</v>
      </c>
      <c r="C42" s="12" t="str">
        <f>IFERROR(VLOOKUP(B42,concorrenti!A:C,3,0)," ")</f>
        <v>A</v>
      </c>
      <c r="D42" s="12">
        <f>VLOOKUP(B42,concorrenti!A:E,5,0)</f>
        <v>0</v>
      </c>
      <c r="E42" s="59" t="str">
        <f>VLOOKUP(B42,concorrenti!A$4:G$334,2,0)</f>
        <v>VCC CARDUCCI</v>
      </c>
      <c r="F42" s="131">
        <f>IFERROR(VLOOKUP(B42,'Nora Sciplino'!A$11:P$99,16,0),0)</f>
        <v>0</v>
      </c>
      <c r="G42" s="132">
        <f>IFERROR(VLOOKUP(B42,Castellotti!A$11:P$99,16,0),0)</f>
        <v>0</v>
      </c>
      <c r="H42" s="132">
        <f>IFERROR(VLOOKUP(B42,'Castelli Pavesi'!A$12:P$100,16,0),0)</f>
        <v>91.963200000000001</v>
      </c>
      <c r="I42" s="132">
        <f>IFERROR(VLOOKUP(B42,Solidarietà!A$12:P$100,16,0),0)</f>
        <v>0</v>
      </c>
      <c r="J42" s="131">
        <f>IFERROR(VLOOKUP(B42,'Coppa Monza'!A$12:P$100,16,0),0)</f>
        <v>0</v>
      </c>
      <c r="K42" s="131">
        <f>IFERROR(VLOOKUP(B42,Maserati!A$12:P$100,16,0),0)</f>
        <v>64.297799999999995</v>
      </c>
      <c r="L42" s="131">
        <f>IFERROR(VLOOKUP(B42,'200 Miglia CR'!A:P,16,0),0)</f>
        <v>0</v>
      </c>
      <c r="M42" s="131">
        <f>IFERROR(VLOOKUP(B42,Ambrosiano!A:Q,16,0),0)</f>
        <v>0</v>
      </c>
      <c r="N42" s="131">
        <f>IFERROR(VLOOKUP(B42,#REF!,16,0),0)</f>
        <v>0</v>
      </c>
      <c r="O42" s="135"/>
      <c r="P42" s="133">
        <f t="shared" si="6"/>
        <v>156.261</v>
      </c>
      <c r="Q42" s="8"/>
      <c r="R42" s="136">
        <f t="shared" si="7"/>
        <v>2</v>
      </c>
      <c r="S42" s="134">
        <f>VLOOKUP(R42,Regolamento!J$6:L$14,3,0)</f>
        <v>1.05</v>
      </c>
      <c r="T42" s="8"/>
      <c r="U42" s="138">
        <f t="shared" si="8"/>
        <v>164.07405</v>
      </c>
      <c r="X42" s="73"/>
      <c r="AD42" s="15"/>
      <c r="AE42" s="73"/>
    </row>
    <row r="43" spans="1:32" x14ac:dyDescent="0.25">
      <c r="A43">
        <v>38</v>
      </c>
      <c r="B43" s="8" t="s">
        <v>77</v>
      </c>
      <c r="C43" s="12" t="str">
        <f>IFERROR(VLOOKUP(B43,concorrenti!A:C,3,0)," ")</f>
        <v>A</v>
      </c>
      <c r="D43" s="12">
        <f>VLOOKUP(B43,concorrenti!A:E,5,0)</f>
        <v>0</v>
      </c>
      <c r="E43" s="59" t="str">
        <f>VLOOKUP(B43,concorrenti!A$4:G$334,2,0)</f>
        <v>CASTELLOTTI</v>
      </c>
      <c r="F43" s="131">
        <f>IFERROR(VLOOKUP(B43,'Nora Sciplino'!A$11:P$99,16,0),0)</f>
        <v>33.067200000000007</v>
      </c>
      <c r="G43" s="132">
        <f>IFERROR(VLOOKUP(B43,Castellotti!A$11:P$99,16,0),0)</f>
        <v>56.64</v>
      </c>
      <c r="H43" s="132">
        <f>IFERROR(VLOOKUP(B43,'Castelli Pavesi'!A$12:P$100,16,0),0)</f>
        <v>0</v>
      </c>
      <c r="I43" s="132">
        <f>IFERROR(VLOOKUP(B43,Solidarietà!A$12:P$100,16,0),0)</f>
        <v>46.727999999999994</v>
      </c>
      <c r="J43" s="131">
        <f>IFERROR(VLOOKUP(B43,'Coppa Monza'!A$12:P$100,16,0),0)</f>
        <v>1.0000000000000001E-5</v>
      </c>
      <c r="K43" s="131">
        <f>IFERROR(VLOOKUP(B43,Maserati!A$12:P$100,16,0),0)</f>
        <v>1.0000000000000001E-5</v>
      </c>
      <c r="L43" s="131">
        <f>IFERROR(VLOOKUP(B43,'200 Miglia CR'!A:P,16,0),0)</f>
        <v>0</v>
      </c>
      <c r="M43" s="131">
        <f>IFERROR(VLOOKUP(B43,Ambrosiano!A:Q,16,0),0)</f>
        <v>0</v>
      </c>
      <c r="N43" s="131">
        <f>IFERROR(VLOOKUP(B43,#REF!,16,0),0)</f>
        <v>0</v>
      </c>
      <c r="P43" s="133">
        <f t="shared" si="6"/>
        <v>136.43522000000002</v>
      </c>
      <c r="R43" s="45">
        <f t="shared" si="7"/>
        <v>5</v>
      </c>
      <c r="S43" s="134">
        <f>VLOOKUP(R43,Regolamento!J$6:L$14,3,0)</f>
        <v>1.2</v>
      </c>
      <c r="U43" s="133">
        <f t="shared" si="8"/>
        <v>163.72226400000002</v>
      </c>
      <c r="X43" s="73"/>
      <c r="AD43" s="15"/>
      <c r="AE43" s="73"/>
    </row>
    <row r="44" spans="1:32" x14ac:dyDescent="0.25">
      <c r="A44">
        <v>39</v>
      </c>
      <c r="B44" t="s">
        <v>72</v>
      </c>
      <c r="C44" s="12" t="str">
        <f>IFERROR(VLOOKUP(B44,concorrenti!A:C,3,0)," ")</f>
        <v>C</v>
      </c>
      <c r="D44" s="12">
        <f>VLOOKUP(B44,concorrenti!A:E,5,0)</f>
        <v>0</v>
      </c>
      <c r="E44" s="59" t="str">
        <f>VLOOKUP(B44,concorrenti!A$4:G$334,2,0)</f>
        <v>VAMS</v>
      </c>
      <c r="F44" s="131">
        <f>IFERROR(VLOOKUP(B44,'Nora Sciplino'!A$11:P$99,16,0),0)</f>
        <v>0</v>
      </c>
      <c r="G44" s="132">
        <f>IFERROR(VLOOKUP(B44,Castellotti!A$11:P$99,16,0),0)</f>
        <v>31.152000000000005</v>
      </c>
      <c r="H44" s="132">
        <f>IFERROR(VLOOKUP(B44,'Castelli Pavesi'!A$12:P$100,16,0),0)</f>
        <v>35.162400000000005</v>
      </c>
      <c r="I44" s="132">
        <f>IFERROR(VLOOKUP(B44,Solidarietà!A$12:P$100,16,0),0)</f>
        <v>0</v>
      </c>
      <c r="J44" s="131">
        <f>IFERROR(VLOOKUP(B44,'Coppa Monza'!A$12:P$100,16,0),0)</f>
        <v>69.222999999999999</v>
      </c>
      <c r="K44" s="131">
        <f>IFERROR(VLOOKUP(B44,Maserati!A$12:P$100,16,0),0)</f>
        <v>1.0000000000000001E-5</v>
      </c>
      <c r="L44" s="131">
        <v>0</v>
      </c>
      <c r="M44" s="131">
        <f>IFERROR(VLOOKUP(B44,Ambrosiano!A:Q,16,0),0)</f>
        <v>0</v>
      </c>
      <c r="N44" s="131">
        <f>IFERROR(VLOOKUP(B44,#REF!,16,0),0)</f>
        <v>0</v>
      </c>
      <c r="O44" s="135"/>
      <c r="P44" s="133">
        <f t="shared" si="6"/>
        <v>135.53740999999999</v>
      </c>
      <c r="Q44" s="8"/>
      <c r="R44" s="136">
        <f t="shared" si="7"/>
        <v>4</v>
      </c>
      <c r="S44" s="134">
        <f>VLOOKUP(R44,Regolamento!J$6:L$14,3,0)</f>
        <v>1.1499999999999999</v>
      </c>
      <c r="T44" s="8"/>
      <c r="U44" s="138">
        <f t="shared" si="8"/>
        <v>155.86802149999997</v>
      </c>
      <c r="X44" s="73"/>
      <c r="AD44" s="15"/>
      <c r="AE44" s="73"/>
    </row>
    <row r="45" spans="1:32" x14ac:dyDescent="0.25">
      <c r="A45">
        <v>40</v>
      </c>
      <c r="B45" s="8" t="s">
        <v>627</v>
      </c>
      <c r="C45" s="12" t="str">
        <f>IFERROR(VLOOKUP(B45,concorrenti!A:C,3,0)," ")</f>
        <v>A</v>
      </c>
      <c r="D45" s="12">
        <f>VLOOKUP(B45,concorrenti!A:E,5,0)</f>
        <v>0</v>
      </c>
      <c r="E45" s="59" t="str">
        <f>VLOOKUP(B45,concorrenti!A$4:G$334,2,0)</f>
        <v>MWVCC</v>
      </c>
      <c r="F45" s="131">
        <f>IFERROR(VLOOKUP(B45,'Nora Sciplino'!A$11:P$99,16,0),0)</f>
        <v>0</v>
      </c>
      <c r="G45" s="132">
        <f>IFERROR(VLOOKUP(B45,Castellotti!A$11:P$99,16,0),0)</f>
        <v>0</v>
      </c>
      <c r="H45" s="132">
        <f>IFERROR(VLOOKUP(B45,'Castelli Pavesi'!A$12:P$100,16,0),0)</f>
        <v>0</v>
      </c>
      <c r="I45" s="132">
        <f>IFERROR(VLOOKUP(B45,Solidarietà!A$12:P$100,16,0),0)</f>
        <v>146.02500000000001</v>
      </c>
      <c r="J45" s="131">
        <f>IFERROR(VLOOKUP(B45,'Coppa Monza'!A$12:P$100,16,0),0)</f>
        <v>0</v>
      </c>
      <c r="K45" s="131">
        <f>IFERROR(VLOOKUP(B45,Maserati!A$12:P$100,16,0),0)</f>
        <v>0</v>
      </c>
      <c r="L45" s="131">
        <f>IFERROR(VLOOKUP(B45,'200 Miglia CR'!A:P,16,0),0)</f>
        <v>0</v>
      </c>
      <c r="M45" s="131">
        <f>IFERROR(VLOOKUP(B45,Ambrosiano!A:Q,16,0),0)</f>
        <v>0</v>
      </c>
      <c r="N45" s="131">
        <f>IFERROR(VLOOKUP(B45,#REF!,16,0),0)</f>
        <v>0</v>
      </c>
      <c r="O45" s="135"/>
      <c r="P45" s="133">
        <f t="shared" si="6"/>
        <v>146.02500000000001</v>
      </c>
      <c r="Q45" s="8"/>
      <c r="R45" s="136">
        <f t="shared" si="7"/>
        <v>1</v>
      </c>
      <c r="S45" s="134">
        <f>VLOOKUP(R45,Regolamento!J$6:L$14,3,0)</f>
        <v>1</v>
      </c>
      <c r="T45" s="8"/>
      <c r="U45" s="138">
        <f t="shared" si="8"/>
        <v>146.02500000000001</v>
      </c>
      <c r="W45"/>
      <c r="AD45" s="15"/>
      <c r="AE45" s="73"/>
    </row>
    <row r="46" spans="1:32" x14ac:dyDescent="0.25">
      <c r="A46">
        <v>41</v>
      </c>
      <c r="B46" t="s">
        <v>287</v>
      </c>
      <c r="C46" s="12" t="str">
        <f>IFERROR(VLOOKUP(B46,concorrenti!A:C,3,0)," ")</f>
        <v>A</v>
      </c>
      <c r="D46" s="12">
        <f>VLOOKUP(B46,concorrenti!A:E,5,0)</f>
        <v>0</v>
      </c>
      <c r="E46" s="59" t="s">
        <v>94</v>
      </c>
      <c r="F46" s="131">
        <f>IFERROR(VLOOKUP(B46,'Nora Sciplino'!A$11:P$99,16,0),0)</f>
        <v>57.867600000000003</v>
      </c>
      <c r="G46" s="132">
        <f>IFERROR(VLOOKUP(B46,Castellotti!A$11:P$99,16,0),0)</f>
        <v>22.656000000000002</v>
      </c>
      <c r="H46" s="132">
        <f>IFERROR(VLOOKUP(B46,'Castelli Pavesi'!A$12:P$100,16,0),0)</f>
        <v>0</v>
      </c>
      <c r="I46" s="132">
        <f>IFERROR(VLOOKUP(B46,Solidarietà!A$12:P$100,16,0),0)</f>
        <v>0</v>
      </c>
      <c r="J46" s="131">
        <f>IFERROR(VLOOKUP(B46,'Coppa Monza'!A$12:P$100,16,0),0)</f>
        <v>46.893000000000001</v>
      </c>
      <c r="K46" s="131">
        <f>IFERROR(VLOOKUP(B46,Maserati!A$12:P$100,16,0),0)</f>
        <v>0</v>
      </c>
      <c r="L46" s="131">
        <v>0</v>
      </c>
      <c r="M46" s="131">
        <f>IFERROR(VLOOKUP(B46,Ambrosiano!A:Q,16,0),0)</f>
        <v>0</v>
      </c>
      <c r="N46" s="131">
        <f>IFERROR(VLOOKUP(B46,#REF!,16,0),0)</f>
        <v>0</v>
      </c>
      <c r="P46" s="133">
        <f t="shared" si="6"/>
        <v>127.4166</v>
      </c>
      <c r="R46" s="45">
        <f t="shared" si="7"/>
        <v>3</v>
      </c>
      <c r="S46" s="134">
        <f>VLOOKUP(R46,Regolamento!J$6:L$14,3,0)</f>
        <v>1.1000000000000001</v>
      </c>
      <c r="U46" s="133">
        <f t="shared" si="8"/>
        <v>140.15826000000001</v>
      </c>
      <c r="X46" s="73"/>
      <c r="AD46" s="15"/>
      <c r="AE46" s="73"/>
      <c r="AF46" s="8"/>
    </row>
    <row r="47" spans="1:32" x14ac:dyDescent="0.25">
      <c r="A47">
        <v>42</v>
      </c>
      <c r="B47" s="8" t="s">
        <v>286</v>
      </c>
      <c r="C47" s="12" t="str">
        <f>IFERROR(VLOOKUP(B47,concorrenti!A:C,3,0)," ")</f>
        <v>A</v>
      </c>
      <c r="D47" s="12">
        <f>VLOOKUP(B47,concorrenti!A:E,5,0)</f>
        <v>0</v>
      </c>
      <c r="E47" s="59" t="str">
        <f>VLOOKUP(B47,concorrenti!A$4:G$334,2,0)</f>
        <v>CASTELLOTTI</v>
      </c>
      <c r="F47" s="131">
        <f>IFERROR(VLOOKUP(B47,'Nora Sciplino'!A$11:P$99,16,0),0)</f>
        <v>74.401200000000017</v>
      </c>
      <c r="G47" s="132">
        <f>IFERROR(VLOOKUP(B47,Castellotti!A$11:P$99,16,0),0)</f>
        <v>0</v>
      </c>
      <c r="H47" s="132">
        <f>IFERROR(VLOOKUP(B47,'Castelli Pavesi'!A$12:P$100,16,0),0)</f>
        <v>0</v>
      </c>
      <c r="I47" s="132">
        <f>IFERROR(VLOOKUP(B47,Solidarietà!A$12:P$100,16,0),0)</f>
        <v>0</v>
      </c>
      <c r="J47" s="131">
        <f>IFERROR(VLOOKUP(B47,'Coppa Monza'!A$12:P$100,16,0),0)</f>
        <v>0</v>
      </c>
      <c r="K47" s="131">
        <f>IFERROR(VLOOKUP(B47,Maserati!A$12:P$100,16,0),0)</f>
        <v>0</v>
      </c>
      <c r="L47" s="131">
        <f>IFERROR(VLOOKUP(B47,'200 Miglia CR'!A:P,16,0),0)</f>
        <v>53.129999999999995</v>
      </c>
      <c r="M47" s="131">
        <f>IFERROR(VLOOKUP(B47,Ambrosiano!A:Q,16,0),0)</f>
        <v>0</v>
      </c>
      <c r="N47" s="131">
        <f>IFERROR(VLOOKUP(B47,#REF!,16,0),0)</f>
        <v>0</v>
      </c>
      <c r="O47" s="79"/>
      <c r="P47" s="133">
        <f t="shared" si="6"/>
        <v>127.53120000000001</v>
      </c>
      <c r="R47" s="45">
        <f t="shared" si="7"/>
        <v>2</v>
      </c>
      <c r="S47" s="134">
        <f>VLOOKUP(R47,Regolamento!J$6:L$14,3,0)</f>
        <v>1.05</v>
      </c>
      <c r="U47" s="133">
        <f t="shared" si="8"/>
        <v>133.90776000000002</v>
      </c>
      <c r="W47"/>
      <c r="AD47" s="15"/>
      <c r="AE47" s="73"/>
      <c r="AF47" s="8"/>
    </row>
    <row r="48" spans="1:32" s="8" customFormat="1" x14ac:dyDescent="0.25">
      <c r="A48">
        <v>43</v>
      </c>
      <c r="B48" s="8" t="s">
        <v>174</v>
      </c>
      <c r="C48" s="12" t="str">
        <f>IFERROR(VLOOKUP(B48,concorrenti!A:C,3,0)," ")</f>
        <v>A</v>
      </c>
      <c r="D48" s="12">
        <f>VLOOKUP(B48,concorrenti!A:E,5,0)</f>
        <v>0</v>
      </c>
      <c r="E48" s="59" t="str">
        <f>VLOOKUP(B48,concorrenti!A$4:G$334,2,0)</f>
        <v>OROBICO</v>
      </c>
      <c r="F48" s="131">
        <f>IFERROR(VLOOKUP(B48,'Nora Sciplino'!A$11:P$99,16,0),0)</f>
        <v>38.578400000000009</v>
      </c>
      <c r="G48" s="132">
        <f>IFERROR(VLOOKUP(B48,Castellotti!A$11:P$99,16,0),0)</f>
        <v>28.32</v>
      </c>
      <c r="H48" s="132">
        <f>IFERROR(VLOOKUP(B48,'Castelli Pavesi'!A$12:P$100,16,0),0)</f>
        <v>0</v>
      </c>
      <c r="I48" s="132">
        <f>IFERROR(VLOOKUP(B48,Solidarietà!A$12:P$100,16,0),0)</f>
        <v>43.807499999999997</v>
      </c>
      <c r="J48" s="131">
        <f>IFERROR(VLOOKUP(B48,'Coppa Monza'!A$12:P$100,16,0),0)</f>
        <v>0</v>
      </c>
      <c r="K48" s="131">
        <f>IFERROR(VLOOKUP(B48,Maserati!A$12:P$100,16,0),0)</f>
        <v>0</v>
      </c>
      <c r="L48" s="131">
        <f>IFERROR(VLOOKUP(B48,'200 Miglia CR'!A:P,16,0),0)</f>
        <v>0</v>
      </c>
      <c r="M48" s="131">
        <f>IFERROR(VLOOKUP(B48,Ambrosiano!A:Q,16,0),0)</f>
        <v>0</v>
      </c>
      <c r="N48" s="131">
        <f>IFERROR(VLOOKUP(B48,#REF!,16,0),0)</f>
        <v>0</v>
      </c>
      <c r="O48" s="135"/>
      <c r="P48" s="133">
        <f t="shared" si="6"/>
        <v>110.70590000000001</v>
      </c>
      <c r="R48" s="136">
        <f t="shared" si="7"/>
        <v>3</v>
      </c>
      <c r="S48" s="137">
        <f>VLOOKUP(R48,Regolamento!J$6:L$14,3,0)</f>
        <v>1.1000000000000001</v>
      </c>
      <c r="U48" s="138">
        <f t="shared" si="8"/>
        <v>121.77649000000002</v>
      </c>
      <c r="V48"/>
      <c r="W48" s="4"/>
      <c r="X48" s="73"/>
      <c r="Y48"/>
      <c r="Z48"/>
      <c r="AA48"/>
      <c r="AB48"/>
      <c r="AC48"/>
      <c r="AD48" s="15"/>
      <c r="AE48" s="73"/>
    </row>
    <row r="49" spans="1:31" s="8" customFormat="1" x14ac:dyDescent="0.25">
      <c r="A49">
        <v>44</v>
      </c>
      <c r="B49" s="8" t="s">
        <v>28</v>
      </c>
      <c r="C49" s="12" t="str">
        <f>IFERROR(VLOOKUP(B49,concorrenti!A:C,3,0)," ")</f>
        <v>A</v>
      </c>
      <c r="D49" s="12">
        <f>VLOOKUP(B49,concorrenti!A:E,5,0)</f>
        <v>0</v>
      </c>
      <c r="E49" s="59" t="str">
        <f>VLOOKUP(B49,concorrenti!A$4:G$334,2,0)</f>
        <v>OROBICO</v>
      </c>
      <c r="F49" s="131">
        <f>IFERROR(VLOOKUP(B49,'Nora Sciplino'!A$11:P$99,16,0),0)</f>
        <v>0</v>
      </c>
      <c r="G49" s="132">
        <f>IFERROR(VLOOKUP(B49,Castellotti!A$11:P$99,16,0),0)</f>
        <v>0</v>
      </c>
      <c r="H49" s="132">
        <f>IFERROR(VLOOKUP(B49,'Castelli Pavesi'!A$12:P$100,16,0),0)</f>
        <v>62.210399999999993</v>
      </c>
      <c r="I49" s="132">
        <f>IFERROR(VLOOKUP(B49,Solidarietà!A$12:P$100,16,0),0)</f>
        <v>0</v>
      </c>
      <c r="J49" s="131">
        <f>IFERROR(VLOOKUP(B49,'Coppa Monza'!A$12:P$100,16,0),0)</f>
        <v>0</v>
      </c>
      <c r="K49" s="131">
        <f>IFERROR(VLOOKUP(B49,Maserati!A$12:P$100,16,0),0)</f>
        <v>52.390799999999999</v>
      </c>
      <c r="L49" s="131">
        <f>IFERROR(VLOOKUP(B49,'200 Miglia CR'!A:P,16,0),0)</f>
        <v>0</v>
      </c>
      <c r="M49" s="131">
        <f>IFERROR(VLOOKUP(B49,Ambrosiano!A:Q,16,0),0)</f>
        <v>0</v>
      </c>
      <c r="N49" s="131">
        <f>IFERROR(VLOOKUP(B49,#REF!,16,0),0)</f>
        <v>0</v>
      </c>
      <c r="O49"/>
      <c r="P49" s="133">
        <f t="shared" si="6"/>
        <v>114.60119999999999</v>
      </c>
      <c r="Q49"/>
      <c r="R49" s="45">
        <f t="shared" si="7"/>
        <v>2</v>
      </c>
      <c r="S49" s="134">
        <f>VLOOKUP(R49,Regolamento!J$6:L$14,3,0)</f>
        <v>1.05</v>
      </c>
      <c r="T49"/>
      <c r="U49" s="138">
        <f t="shared" si="8"/>
        <v>120.33126</v>
      </c>
      <c r="V49"/>
      <c r="W49" s="62"/>
      <c r="X49" s="78"/>
      <c r="AC49"/>
      <c r="AD49" s="15"/>
      <c r="AE49" s="73"/>
    </row>
    <row r="50" spans="1:31" s="8" customFormat="1" x14ac:dyDescent="0.25">
      <c r="A50">
        <v>45</v>
      </c>
      <c r="B50" t="s">
        <v>435</v>
      </c>
      <c r="C50" s="12" t="str">
        <f>IFERROR(VLOOKUP(B50,concorrenti!A:C,3,0)," ")</f>
        <v>C</v>
      </c>
      <c r="D50" s="12">
        <f>VLOOKUP(B50,concorrenti!A:E,5,0)</f>
        <v>0</v>
      </c>
      <c r="E50" s="59" t="e">
        <f>VLOOKUP(B50,concorrenti!A$4:G$334,2,0)</f>
        <v>#N/A</v>
      </c>
      <c r="F50" s="131">
        <f>IFERROR(VLOOKUP(B50,'Nora Sciplino'!A$11:P$99,16,0),0)</f>
        <v>1.3778000000000001</v>
      </c>
      <c r="G50" s="132">
        <f>IFERROR(VLOOKUP(B50,Castellotti!A$11:P$99,16,0),0)</f>
        <v>0</v>
      </c>
      <c r="H50" s="132">
        <f>IFERROR(VLOOKUP(B50,'Castelli Pavesi'!A$12:P$100,16,0),0)</f>
        <v>32.457600000000006</v>
      </c>
      <c r="I50" s="132">
        <f>IFERROR(VLOOKUP(B50,Solidarietà!A$12:P$100,16,0),0)</f>
        <v>5.8409999999999993</v>
      </c>
      <c r="J50" s="131">
        <f>IFERROR(VLOOKUP(B50,'Coppa Monza'!A$12:P$100,16,0),0)</f>
        <v>0</v>
      </c>
      <c r="K50" s="131">
        <f>IFERROR(VLOOKUP(B50,Maserati!A$12:P$100,16,0),0)</f>
        <v>28.576800000000002</v>
      </c>
      <c r="L50" s="131">
        <f>IFERROR(VLOOKUP(B50,'200 Miglia CR'!A:P,16,0),0)</f>
        <v>31.877999999999993</v>
      </c>
      <c r="M50" s="131">
        <f>IFERROR(VLOOKUP(B50,Ambrosiano!A:Q,16,0),0)</f>
        <v>0</v>
      </c>
      <c r="N50" s="131">
        <f>IFERROR(VLOOKUP(B50,#REF!,16,0),0)</f>
        <v>0</v>
      </c>
      <c r="O50" s="135"/>
      <c r="P50" s="133">
        <f t="shared" ref="P50:P81" si="9">+F50+H50+I50+G50+N50+L50+M50+J50+K50</f>
        <v>100.13120000000001</v>
      </c>
      <c r="R50" s="136">
        <f t="shared" si="7"/>
        <v>5</v>
      </c>
      <c r="S50" s="137">
        <f>VLOOKUP(R50,Regolamento!J$6:L$14,3,0)</f>
        <v>1.2</v>
      </c>
      <c r="U50" s="138">
        <f t="shared" si="8"/>
        <v>120.15744000000001</v>
      </c>
      <c r="V50"/>
      <c r="W50" s="62"/>
      <c r="X50" s="78"/>
      <c r="AC50"/>
      <c r="AD50" s="15"/>
      <c r="AE50" s="73"/>
    </row>
    <row r="51" spans="1:31" s="8" customFormat="1" x14ac:dyDescent="0.25">
      <c r="A51">
        <v>46</v>
      </c>
      <c r="B51" t="s">
        <v>537</v>
      </c>
      <c r="C51" s="12" t="str">
        <f>IFERROR(VLOOKUP(B51,concorrenti!A:C,3,0)," ")</f>
        <v>A</v>
      </c>
      <c r="D51" s="12">
        <f>VLOOKUP(B51,concorrenti!A:E,5,0)</f>
        <v>0</v>
      </c>
      <c r="E51" s="59" t="str">
        <f>VLOOKUP(B51,concorrenti!A$4:G$334,2,0)</f>
        <v>CAMS CASTIGLIONESE</v>
      </c>
      <c r="F51" s="131">
        <f>IFERROR(VLOOKUP(B51,'Nora Sciplino'!A$11:P$99,16,0),0)</f>
        <v>0</v>
      </c>
      <c r="G51" s="132">
        <f>IFERROR(VLOOKUP(B51,Castellotti!A$11:P$99,16,0),0)</f>
        <v>116.11200000000002</v>
      </c>
      <c r="H51" s="132">
        <f>IFERROR(VLOOKUP(B51,'Castelli Pavesi'!A$12:P$100,16,0),0)</f>
        <v>0</v>
      </c>
      <c r="I51" s="132">
        <f>IFERROR(VLOOKUP(B51,Solidarietà!A$12:P$100,16,0),0)</f>
        <v>0</v>
      </c>
      <c r="J51" s="131">
        <f>IFERROR(VLOOKUP(B51,'Coppa Monza'!A$12:P$100,16,0),0)</f>
        <v>0</v>
      </c>
      <c r="K51" s="131">
        <f>IFERROR(VLOOKUP(B51,Maserati!A$12:P$100,16,0),0)</f>
        <v>0</v>
      </c>
      <c r="L51" s="131">
        <f>IFERROR(VLOOKUP(B51,'200 Miglia CR'!A:P,16,0),0)</f>
        <v>0</v>
      </c>
      <c r="M51" s="131">
        <f>IFERROR(VLOOKUP(B51,Ambrosiano!A:Q,16,0),0)</f>
        <v>0</v>
      </c>
      <c r="N51" s="131">
        <f>IFERROR(VLOOKUP(B51,#REF!,16,0),0)</f>
        <v>0</v>
      </c>
      <c r="O51" s="135"/>
      <c r="P51" s="133">
        <f t="shared" si="9"/>
        <v>116.11200000000002</v>
      </c>
      <c r="R51" s="136">
        <f t="shared" si="7"/>
        <v>1</v>
      </c>
      <c r="S51" s="134">
        <f>VLOOKUP(R51,Regolamento!J$6:L$14,3,0)</f>
        <v>1</v>
      </c>
      <c r="U51" s="138">
        <f t="shared" si="8"/>
        <v>116.11200000000002</v>
      </c>
      <c r="V51"/>
      <c r="W51" s="62"/>
      <c r="X51" s="78"/>
      <c r="AC51"/>
      <c r="AD51" s="15"/>
      <c r="AE51" s="73"/>
    </row>
    <row r="52" spans="1:31" s="8" customFormat="1" x14ac:dyDescent="0.25">
      <c r="A52">
        <v>47</v>
      </c>
      <c r="B52" s="8" t="s">
        <v>173</v>
      </c>
      <c r="C52" s="12" t="str">
        <f>IFERROR(VLOOKUP(B52,concorrenti!A:C,3,0)," ")</f>
        <v>A</v>
      </c>
      <c r="D52" s="12">
        <f>VLOOKUP(B52,concorrenti!A:E,5,0)</f>
        <v>0</v>
      </c>
      <c r="E52" s="59" t="str">
        <f>VLOOKUP(B52,concorrenti!A$4:G$334,2,0)</f>
        <v>OROBICO</v>
      </c>
      <c r="F52" s="131">
        <f>IFERROR(VLOOKUP(B52,'Nora Sciplino'!A$11:P$99,16,0),0)</f>
        <v>0</v>
      </c>
      <c r="G52" s="132">
        <f>IFERROR(VLOOKUP(B52,Castellotti!A$11:P$99,16,0),0)</f>
        <v>0</v>
      </c>
      <c r="H52" s="132">
        <f>IFERROR(VLOOKUP(B52,'Castelli Pavesi'!A$12:P$100,16,0),0)</f>
        <v>0</v>
      </c>
      <c r="I52" s="132">
        <f>IFERROR(VLOOKUP(B52,Solidarietà!A$12:P$100,16,0),0)</f>
        <v>110.979</v>
      </c>
      <c r="J52" s="131">
        <f>IFERROR(VLOOKUP(B52,'Coppa Monza'!A$12:P$100,16,0),0)</f>
        <v>0</v>
      </c>
      <c r="K52" s="131">
        <f>IFERROR(VLOOKUP(B52,Maserati!A$12:P$100,16,0),0)</f>
        <v>0</v>
      </c>
      <c r="L52" s="131">
        <f>IFERROR(VLOOKUP(B52,'200 Miglia CR'!A:P,16,0),0)</f>
        <v>0</v>
      </c>
      <c r="M52" s="131">
        <f>IFERROR(VLOOKUP(B52,Ambrosiano!A:Q,16,0),0)</f>
        <v>0</v>
      </c>
      <c r="N52" s="131">
        <f>IFERROR(VLOOKUP(B52,#REF!,16,0),0)</f>
        <v>0</v>
      </c>
      <c r="O52" s="135"/>
      <c r="P52" s="133">
        <f t="shared" si="9"/>
        <v>110.979</v>
      </c>
      <c r="R52" s="136">
        <f t="shared" si="7"/>
        <v>1</v>
      </c>
      <c r="S52" s="134">
        <f>VLOOKUP(R52,Regolamento!J$6:L$14,3,0)</f>
        <v>1</v>
      </c>
      <c r="U52" s="138">
        <f t="shared" si="8"/>
        <v>110.979</v>
      </c>
      <c r="V52"/>
      <c r="W52" s="62"/>
      <c r="X52" s="78"/>
      <c r="AC52"/>
      <c r="AD52" s="15"/>
      <c r="AE52" s="73"/>
    </row>
    <row r="53" spans="1:31" s="8" customFormat="1" x14ac:dyDescent="0.25">
      <c r="A53">
        <v>48</v>
      </c>
      <c r="B53" s="8" t="s">
        <v>180</v>
      </c>
      <c r="C53" s="12" t="str">
        <f>IFERROR(VLOOKUP(B53,concorrenti!A:C,3,0)," ")</f>
        <v>A</v>
      </c>
      <c r="D53" s="12">
        <f>VLOOKUP(B53,concorrenti!A:E,5,0)</f>
        <v>0</v>
      </c>
      <c r="E53" s="59" t="str">
        <f>VLOOKUP(B53,concorrenti!A$4:G$334,2,0)</f>
        <v>VCC COMO</v>
      </c>
      <c r="F53" s="131">
        <f>IFERROR(VLOOKUP(B53,'Nora Sciplino'!A$11:P$99,16,0),0)</f>
        <v>85.423600000000022</v>
      </c>
      <c r="G53" s="132">
        <f>IFERROR(VLOOKUP(B53,Castellotti!A$11:P$99,16,0),0)</f>
        <v>14.16</v>
      </c>
      <c r="H53" s="132">
        <f>IFERROR(VLOOKUP(B53,'Castelli Pavesi'!A$12:P$100,16,0),0)</f>
        <v>1E-3</v>
      </c>
      <c r="I53" s="132">
        <f>IFERROR(VLOOKUP(B53,Solidarietà!A$12:P$100,16,0),0)</f>
        <v>0</v>
      </c>
      <c r="J53" s="131">
        <f>IFERROR(VLOOKUP(B53,'Coppa Monza'!A$12:P$100,16,0),0)</f>
        <v>0</v>
      </c>
      <c r="K53" s="131">
        <f>IFERROR(VLOOKUP(B53,Maserati!A$12:P$100,16,0),0)</f>
        <v>0</v>
      </c>
      <c r="L53" s="131">
        <f>IFERROR(VLOOKUP(B53,'200 Miglia CR'!A:P,16,0),0)</f>
        <v>0</v>
      </c>
      <c r="M53" s="131">
        <f>IFERROR(VLOOKUP(B53,Ambrosiano!A:Q,16,0),0)</f>
        <v>0</v>
      </c>
      <c r="N53" s="131">
        <f>IFERROR(VLOOKUP(B53,#REF!,16,0),0)</f>
        <v>0</v>
      </c>
      <c r="O53" s="79"/>
      <c r="P53" s="133">
        <f t="shared" si="9"/>
        <v>99.584600000000023</v>
      </c>
      <c r="Q53"/>
      <c r="R53" s="45">
        <f t="shared" si="7"/>
        <v>3</v>
      </c>
      <c r="S53" s="134">
        <f>VLOOKUP(R53,Regolamento!J$6:L$14,3,0)</f>
        <v>1.1000000000000001</v>
      </c>
      <c r="T53"/>
      <c r="U53" s="133">
        <f t="shared" si="8"/>
        <v>109.54306000000004</v>
      </c>
      <c r="AC53"/>
      <c r="AD53" s="15"/>
      <c r="AE53" s="73"/>
    </row>
    <row r="54" spans="1:31" s="8" customFormat="1" x14ac:dyDescent="0.25">
      <c r="A54">
        <v>49</v>
      </c>
      <c r="B54" s="8" t="s">
        <v>161</v>
      </c>
      <c r="C54" s="12" t="str">
        <f>IFERROR(VLOOKUP(B54,concorrenti!A:C,3,0)," ")</f>
        <v>C</v>
      </c>
      <c r="D54" s="12">
        <f>VLOOKUP(B54,concorrenti!A:E,5,0)</f>
        <v>0</v>
      </c>
      <c r="E54" s="59" t="str">
        <f>VLOOKUP(B54,concorrenti!A$4:G$334,2,0)</f>
        <v>VCC COMO</v>
      </c>
      <c r="F54" s="160">
        <f>IFERROR(VLOOKUP(B54,'Nora Sciplino'!A$11:P$99,16,0),0)</f>
        <v>13.778000000000002</v>
      </c>
      <c r="G54" s="132">
        <f>IFERROR(VLOOKUP(B54,Castellotti!A$11:P$99,16,0),0)</f>
        <v>0</v>
      </c>
      <c r="H54" s="164">
        <f>IFERROR(VLOOKUP(B54,'Castelli Pavesi'!A$12:P$100,16,0),0)</f>
        <v>21.638400000000001</v>
      </c>
      <c r="I54" s="132">
        <f>IFERROR(VLOOKUP(B54,Solidarietà!A$12:P$100,16,0),0)</f>
        <v>0</v>
      </c>
      <c r="J54" s="160">
        <f>IFERROR(VLOOKUP(B54,'Coppa Monza'!A$12:P$100,16,0),0)</f>
        <v>8.9320000000000004</v>
      </c>
      <c r="K54" s="160">
        <f>IFERROR(VLOOKUP(B54,Maserati!A$12:P$100,16,0),0)</f>
        <v>47.628000000000007</v>
      </c>
      <c r="L54" s="131">
        <f>IFERROR(VLOOKUP(B54,'200 Miglia CR'!A:P,16,0),0)</f>
        <v>0</v>
      </c>
      <c r="M54" s="131">
        <f>IFERROR(VLOOKUP(B54,Ambrosiano!A:Q,16,0),0)</f>
        <v>0</v>
      </c>
      <c r="N54" s="131">
        <f>IFERROR(VLOOKUP(B54,#REF!,16,0),0)</f>
        <v>0</v>
      </c>
      <c r="P54" s="133">
        <f t="shared" si="9"/>
        <v>91.976400000000012</v>
      </c>
      <c r="R54" s="136">
        <f t="shared" si="7"/>
        <v>4</v>
      </c>
      <c r="S54" s="137">
        <f>VLOOKUP(R54,Regolamento!J$6:L$14,3,0)</f>
        <v>1.1499999999999999</v>
      </c>
      <c r="U54" s="138">
        <f t="shared" si="8"/>
        <v>105.77286000000001</v>
      </c>
      <c r="AC54"/>
      <c r="AD54" s="15"/>
      <c r="AE54" s="73"/>
    </row>
    <row r="55" spans="1:31" s="8" customFormat="1" x14ac:dyDescent="0.25">
      <c r="A55">
        <v>50</v>
      </c>
      <c r="B55" s="8" t="s">
        <v>295</v>
      </c>
      <c r="C55" s="12" t="str">
        <f>IFERROR(VLOOKUP(B55,concorrenti!A:C,3,0)," ")</f>
        <v>A</v>
      </c>
      <c r="D55" s="12">
        <f>VLOOKUP(B55,concorrenti!A:E,5,0)</f>
        <v>0</v>
      </c>
      <c r="E55" s="59" t="str">
        <f>VLOOKUP(B55,concorrenti!A$4:G$334,2,0)</f>
        <v xml:space="preserve"> PROGETTO MITE</v>
      </c>
      <c r="F55" s="131">
        <f>IFERROR(VLOOKUP(B55,'Nora Sciplino'!A$11:P$99,16,0),0)</f>
        <v>46.845200000000006</v>
      </c>
      <c r="G55" s="132">
        <f>IFERROR(VLOOKUP(B55,Castellotti!A$11:P$99,16,0),0)</f>
        <v>53.808000000000007</v>
      </c>
      <c r="H55" s="132">
        <f>IFERROR(VLOOKUP(B55,'Castelli Pavesi'!A$12:P$100,16,0),0)</f>
        <v>0</v>
      </c>
      <c r="I55" s="132">
        <f>IFERROR(VLOOKUP(B55,Solidarietà!A$12:P$100,16,0),0)</f>
        <v>0</v>
      </c>
      <c r="J55" s="131">
        <f>IFERROR(VLOOKUP(B55,'Coppa Monza'!A$12:P$100,16,0),0)</f>
        <v>0</v>
      </c>
      <c r="K55" s="131">
        <f>IFERROR(VLOOKUP(B55,Maserati!A$12:P$100,16,0),0)</f>
        <v>0</v>
      </c>
      <c r="L55" s="131">
        <f>IFERROR(VLOOKUP(B55,'200 Miglia CR'!A:P,16,0),0)</f>
        <v>0</v>
      </c>
      <c r="M55" s="131">
        <f>IFERROR(VLOOKUP(B55,Ambrosiano!A:Q,16,0),0)</f>
        <v>0</v>
      </c>
      <c r="N55" s="131">
        <f>IFERROR(VLOOKUP(B55,#REF!,16,0),0)</f>
        <v>0</v>
      </c>
      <c r="O55" s="79"/>
      <c r="P55" s="133">
        <f t="shared" si="9"/>
        <v>100.65320000000001</v>
      </c>
      <c r="Q55"/>
      <c r="R55" s="45">
        <f t="shared" si="7"/>
        <v>2</v>
      </c>
      <c r="S55" s="134">
        <f>VLOOKUP(R55,Regolamento!J$6:L$14,3,0)</f>
        <v>1.05</v>
      </c>
      <c r="T55"/>
      <c r="U55" s="133">
        <f t="shared" si="8"/>
        <v>105.68586000000002</v>
      </c>
      <c r="W55" s="62"/>
      <c r="X55" s="78"/>
    </row>
    <row r="56" spans="1:31" s="8" customFormat="1" x14ac:dyDescent="0.25">
      <c r="A56">
        <v>51</v>
      </c>
      <c r="B56" s="8" t="s">
        <v>71</v>
      </c>
      <c r="C56" s="12" t="str">
        <f>IFERROR(VLOOKUP(B56,concorrenti!A:C,3,0)," ")</f>
        <v>A</v>
      </c>
      <c r="D56" s="12">
        <f>VLOOKUP(B56,concorrenti!A:E,5,0)</f>
        <v>0</v>
      </c>
      <c r="E56" s="59" t="str">
        <f>VLOOKUP(B56,concorrenti!A$4:G$334,2,0)</f>
        <v>CASTELLOTTI</v>
      </c>
      <c r="F56" s="131">
        <f>IFERROR(VLOOKUP(B56,'Nora Sciplino'!A$11:P$99,16,0),0)</f>
        <v>0</v>
      </c>
      <c r="G56" s="132">
        <f>IFERROR(VLOOKUP(B56,Castellotti!A$11:P$99,16,0),0)</f>
        <v>8.4960000000000022</v>
      </c>
      <c r="H56" s="132">
        <f>IFERROR(VLOOKUP(B56,'Castelli Pavesi'!A$12:P$100,16,0),0)</f>
        <v>0</v>
      </c>
      <c r="I56" s="132">
        <f>IFERROR(VLOOKUP(B56,Solidarietà!A$12:P$100,16,0),0)</f>
        <v>0</v>
      </c>
      <c r="J56" s="131">
        <f>IFERROR(VLOOKUP(B56,'Coppa Monza'!A$12:P$100,16,0),0)</f>
        <v>4.4660000000000002</v>
      </c>
      <c r="K56" s="131">
        <f>IFERROR(VLOOKUP(B56,Maserati!A$12:P$100,16,0),0)</f>
        <v>38.102400000000003</v>
      </c>
      <c r="L56" s="131">
        <f>IFERROR(VLOOKUP(B56,'200 Miglia CR'!A:P,16,0),0)</f>
        <v>39.847499999999997</v>
      </c>
      <c r="M56" s="131">
        <f>IFERROR(VLOOKUP(B56,Ambrosiano!A:Q,16,0),0)</f>
        <v>0</v>
      </c>
      <c r="N56" s="131">
        <f>IFERROR(VLOOKUP(B56,#REF!,16,0),0)</f>
        <v>0</v>
      </c>
      <c r="O56" s="79"/>
      <c r="P56" s="133">
        <f t="shared" si="9"/>
        <v>90.911900000000003</v>
      </c>
      <c r="Q56"/>
      <c r="R56" s="45">
        <f t="shared" si="7"/>
        <v>4</v>
      </c>
      <c r="S56" s="134">
        <f>VLOOKUP(R56,Regolamento!J$6:L$14,3,0)</f>
        <v>1.1499999999999999</v>
      </c>
      <c r="T56"/>
      <c r="U56" s="133">
        <f t="shared" si="8"/>
        <v>104.54868499999999</v>
      </c>
      <c r="W56" s="62"/>
      <c r="X56" s="78"/>
    </row>
    <row r="57" spans="1:31" s="8" customFormat="1" x14ac:dyDescent="0.25">
      <c r="A57">
        <v>52</v>
      </c>
      <c r="B57" s="8" t="s">
        <v>158</v>
      </c>
      <c r="C57" s="12" t="str">
        <f>IFERROR(VLOOKUP(B57,concorrenti!A:C,3,0)," ")</f>
        <v>A</v>
      </c>
      <c r="D57" s="12">
        <f>VLOOKUP(B57,concorrenti!A:E,5,0)</f>
        <v>0</v>
      </c>
      <c r="E57" s="59" t="str">
        <f>VLOOKUP(B57,concorrenti!A$4:G$334,2,0)</f>
        <v>VCC COMO</v>
      </c>
      <c r="F57" s="131">
        <f>IFERROR(VLOOKUP(B57,'Nora Sciplino'!A$11:P$99,16,0),0)</f>
        <v>55.112000000000009</v>
      </c>
      <c r="G57" s="132">
        <f>IFERROR(VLOOKUP(B57,Castellotti!A$11:P$99,16,0),0)</f>
        <v>42.480000000000004</v>
      </c>
      <c r="H57" s="132">
        <f>IFERROR(VLOOKUP(B57,'Castelli Pavesi'!A$12:P$100,16,0),0)</f>
        <v>0</v>
      </c>
      <c r="I57" s="132">
        <f>IFERROR(VLOOKUP(B57,Solidarietà!A$12:P$100,16,0),0)</f>
        <v>0</v>
      </c>
      <c r="J57" s="131">
        <f>IFERROR(VLOOKUP(B57,'Coppa Monza'!A$12:P$100,16,0),0)</f>
        <v>0</v>
      </c>
      <c r="K57" s="131">
        <f>IFERROR(VLOOKUP(B57,Maserati!A$12:P$100,16,0),0)</f>
        <v>0</v>
      </c>
      <c r="L57" s="131">
        <f>IFERROR(VLOOKUP(B57,'200 Miglia CR'!A:P,16,0),0)</f>
        <v>0</v>
      </c>
      <c r="M57" s="131">
        <f>IFERROR(VLOOKUP(B57,Ambrosiano!A:Q,16,0),0)</f>
        <v>0</v>
      </c>
      <c r="N57" s="131">
        <f>IFERROR(VLOOKUP(B57,#REF!,16,0),0)</f>
        <v>0</v>
      </c>
      <c r="O57"/>
      <c r="P57" s="133">
        <f t="shared" si="9"/>
        <v>97.592000000000013</v>
      </c>
      <c r="Q57"/>
      <c r="R57" s="45">
        <f t="shared" si="7"/>
        <v>2</v>
      </c>
      <c r="S57" s="134">
        <f>VLOOKUP(R57,Regolamento!J$6:L$14,3,0)</f>
        <v>1.05</v>
      </c>
      <c r="T57"/>
      <c r="U57" s="133">
        <f t="shared" si="8"/>
        <v>102.47160000000002</v>
      </c>
      <c r="W57" s="62"/>
      <c r="X57" s="78"/>
    </row>
    <row r="58" spans="1:31" s="8" customFormat="1" x14ac:dyDescent="0.25">
      <c r="A58">
        <v>53</v>
      </c>
      <c r="B58" s="8" t="s">
        <v>182</v>
      </c>
      <c r="C58" s="12" t="str">
        <f>IFERROR(VLOOKUP(B58,concorrenti!A:C,3,0)," ")</f>
        <v>A</v>
      </c>
      <c r="D58" s="12" t="str">
        <f>VLOOKUP(B58,concorrenti!A:E,5,0)</f>
        <v>X</v>
      </c>
      <c r="E58" s="59" t="str">
        <f>VLOOKUP(B58,concorrenti!A$4:G$334,2,0)</f>
        <v>OROBICO</v>
      </c>
      <c r="F58" s="131">
        <f>IFERROR(VLOOKUP(B58,'Nora Sciplino'!A$11:P$99,16,0),0)</f>
        <v>0</v>
      </c>
      <c r="G58" s="132">
        <f>IFERROR(VLOOKUP(B58,Castellotti!A$11:P$99,16,0),0)</f>
        <v>0</v>
      </c>
      <c r="H58" s="132">
        <f>IFERROR(VLOOKUP(B58,'Castelli Pavesi'!A$12:P$100,16,0),0)</f>
        <v>0</v>
      </c>
      <c r="I58" s="163">
        <f>IFERROR(VLOOKUP(B58,Solidarietà!A$12:P$100,16,0),0)</f>
        <v>102.2175</v>
      </c>
      <c r="J58" s="131">
        <f>IFERROR(VLOOKUP(B58,'Coppa Monza'!A$12:P$100,16,0),0)</f>
        <v>0</v>
      </c>
      <c r="K58" s="131">
        <f>IFERROR(VLOOKUP(B58,Maserati!A$12:P$100,16,0),0)</f>
        <v>0</v>
      </c>
      <c r="L58" s="131">
        <f>IFERROR(VLOOKUP(B58,'200 Miglia CR'!A:P,16,0),0)</f>
        <v>0</v>
      </c>
      <c r="M58" s="131">
        <f>IFERROR(VLOOKUP(B58,Ambrosiano!A:Q,16,0),0)</f>
        <v>0</v>
      </c>
      <c r="N58" s="131">
        <f>IFERROR(VLOOKUP(B58,#REF!,16,0),0)</f>
        <v>0</v>
      </c>
      <c r="O58" s="135"/>
      <c r="P58" s="133">
        <f t="shared" si="9"/>
        <v>102.2175</v>
      </c>
      <c r="R58" s="136">
        <f t="shared" si="7"/>
        <v>1</v>
      </c>
      <c r="S58" s="134">
        <f>VLOOKUP(R58,Regolamento!J$6:L$14,3,0)</f>
        <v>1</v>
      </c>
      <c r="U58" s="138">
        <f t="shared" si="8"/>
        <v>102.2175</v>
      </c>
      <c r="W58" s="62"/>
      <c r="X58" s="78"/>
    </row>
    <row r="59" spans="1:31" s="8" customFormat="1" x14ac:dyDescent="0.25">
      <c r="A59">
        <v>54</v>
      </c>
      <c r="B59" s="63" t="s">
        <v>842</v>
      </c>
      <c r="C59" s="12" t="str">
        <f>IFERROR(VLOOKUP(B59,concorrenti!A:C,3,0)," ")</f>
        <v>A</v>
      </c>
      <c r="D59" s="12" t="str">
        <f>VLOOKUP(B59,concorrenti!A:E,5,0)</f>
        <v>X</v>
      </c>
      <c r="E59" s="59" t="str">
        <f>VLOOKUP(B59,concorrenti!A$4:G$334,2,0)</f>
        <v>VCC COMO</v>
      </c>
      <c r="F59" s="131">
        <f>IFERROR(VLOOKUP(B59,'Nora Sciplino'!A$11:P$99,16,0),0)</f>
        <v>0</v>
      </c>
      <c r="G59" s="132">
        <f>IFERROR(VLOOKUP(B59,Castellotti!A$11:P$99,16,0),0)</f>
        <v>0</v>
      </c>
      <c r="H59" s="132">
        <f>IFERROR(VLOOKUP(B59,'Castelli Pavesi'!A$12:P$100,16,0),0)</f>
        <v>0</v>
      </c>
      <c r="I59" s="132">
        <f>IFERROR(VLOOKUP(B59,Solidarietà!A$12:P$100,16,0),0)</f>
        <v>0</v>
      </c>
      <c r="J59" s="131">
        <f>IFERROR(VLOOKUP(B59,'Coppa Monza'!A$12:P$100,16,0),0)</f>
        <v>0</v>
      </c>
      <c r="K59" s="131">
        <f>IFERROR(VLOOKUP(B59,Maserati!A$12:P$100,16,0),0)</f>
        <v>0</v>
      </c>
      <c r="L59" s="163">
        <f>IFERROR(VLOOKUP(B59,'200 Miglia CR'!A:P,16,0),0)</f>
        <v>87.66449999999999</v>
      </c>
      <c r="M59" s="131">
        <f>IFERROR(VLOOKUP(B59,Ambrosiano!A:Q,16,0),0)</f>
        <v>0</v>
      </c>
      <c r="N59" s="131">
        <f>IFERROR(VLOOKUP(B59,#REF!,16,0),0)</f>
        <v>0</v>
      </c>
      <c r="O59" s="135"/>
      <c r="P59" s="133">
        <f t="shared" si="9"/>
        <v>87.66449999999999</v>
      </c>
      <c r="R59" s="136">
        <f t="shared" si="7"/>
        <v>1</v>
      </c>
      <c r="S59" s="134">
        <f>VLOOKUP(R59,Regolamento!J$6:L$14,3,0)</f>
        <v>1</v>
      </c>
      <c r="U59" s="138">
        <f t="shared" si="8"/>
        <v>87.66449999999999</v>
      </c>
      <c r="W59" s="62"/>
      <c r="X59" s="78"/>
    </row>
    <row r="60" spans="1:31" s="8" customFormat="1" x14ac:dyDescent="0.25">
      <c r="A60">
        <v>55</v>
      </c>
      <c r="B60" s="71" t="s">
        <v>398</v>
      </c>
      <c r="C60" s="12" t="str">
        <f>IFERROR(VLOOKUP(B60,concorrenti!A:C,3,0)," ")</f>
        <v>C</v>
      </c>
      <c r="D60" s="12" t="str">
        <f>VLOOKUP(B60,concorrenti!A:E,5,0)</f>
        <v>X</v>
      </c>
      <c r="E60" s="59" t="str">
        <f>VLOOKUP(B60,concorrenti!A$4:G$334,2,0)</f>
        <v>CAVEC</v>
      </c>
      <c r="F60" s="131">
        <f>IFERROR(VLOOKUP(B60,'Nora Sciplino'!A$11:P$99,16,0),0)</f>
        <v>0</v>
      </c>
      <c r="G60" s="132">
        <f>IFERROR(VLOOKUP(B60,Castellotti!A$11:P$99,16,0),0)</f>
        <v>0</v>
      </c>
      <c r="H60" s="132">
        <f>IFERROR(VLOOKUP(B60,'Castelli Pavesi'!A$12:P$100,16,0),0)</f>
        <v>27.047999999999998</v>
      </c>
      <c r="I60" s="132">
        <f>IFERROR(VLOOKUP(B60,Solidarietà!A$12:P$100,16,0),0)</f>
        <v>0</v>
      </c>
      <c r="J60" s="131">
        <f>IFERROR(VLOOKUP(B60,'Coppa Monza'!A$12:P$100,16,0),0)</f>
        <v>0</v>
      </c>
      <c r="K60" s="163">
        <f>IFERROR(VLOOKUP(B60,Maserati!A$12:P$100,16,0),0)</f>
        <v>26.195399999999999</v>
      </c>
      <c r="L60" s="163">
        <f>IFERROR(VLOOKUP(B60,'200 Miglia CR'!A:P,16,0),0)</f>
        <v>23.908499999999997</v>
      </c>
      <c r="M60" s="131">
        <f>IFERROR(VLOOKUP(B60,Ambrosiano!A:Q,16,0),0)</f>
        <v>0</v>
      </c>
      <c r="N60" s="131">
        <f>IFERROR(VLOOKUP(B60,#REF!,16,0),0)</f>
        <v>0</v>
      </c>
      <c r="O60" s="135"/>
      <c r="P60" s="133">
        <f t="shared" si="9"/>
        <v>77.151899999999983</v>
      </c>
      <c r="R60" s="136">
        <f t="shared" si="7"/>
        <v>3</v>
      </c>
      <c r="S60" s="134">
        <f>VLOOKUP(R60,Regolamento!J$6:L$14,3,0)</f>
        <v>1.1000000000000001</v>
      </c>
      <c r="U60" s="138">
        <f t="shared" si="8"/>
        <v>84.86708999999999</v>
      </c>
      <c r="W60" s="62"/>
      <c r="X60" s="78"/>
    </row>
    <row r="61" spans="1:31" s="8" customFormat="1" x14ac:dyDescent="0.25">
      <c r="A61">
        <v>56</v>
      </c>
      <c r="B61" s="71" t="s">
        <v>361</v>
      </c>
      <c r="C61" s="12" t="str">
        <f>IFERROR(VLOOKUP(B61,concorrenti!A:C,3,0)," ")</f>
        <v>A</v>
      </c>
      <c r="D61" s="12">
        <f>VLOOKUP(B61,concorrenti!A:E,5,0)</f>
        <v>0</v>
      </c>
      <c r="E61" s="59" t="str">
        <f>VLOOKUP(B61,concorrenti!A$4:G$334,2,0)</f>
        <v>MWVCC</v>
      </c>
      <c r="F61" s="131">
        <f>IFERROR(VLOOKUP(B61,'Nora Sciplino'!A$11:P$99,16,0),0)</f>
        <v>0</v>
      </c>
      <c r="G61" s="132">
        <f>IFERROR(VLOOKUP(B61,Castellotti!A$11:P$99,16,0),0)</f>
        <v>0</v>
      </c>
      <c r="H61" s="132">
        <f>IFERROR(VLOOKUP(B61,'Castelli Pavesi'!A$12:P$100,16,0),0)</f>
        <v>0</v>
      </c>
      <c r="I61" s="132">
        <f>IFERROR(VLOOKUP(B61,Solidarietà!A$12:P$100,16,0),0)</f>
        <v>84.694499999999991</v>
      </c>
      <c r="J61" s="131">
        <f>IFERROR(VLOOKUP(B61,'Coppa Monza'!A$12:P$100,16,0),0)</f>
        <v>0</v>
      </c>
      <c r="K61" s="131">
        <f>IFERROR(VLOOKUP(B61,Maserati!A$12:P$100,16,0),0)</f>
        <v>0</v>
      </c>
      <c r="L61" s="131">
        <f>IFERROR(VLOOKUP(B61,'200 Miglia CR'!A:P,16,0),0)</f>
        <v>0</v>
      </c>
      <c r="M61" s="131">
        <f>IFERROR(VLOOKUP(B61,Ambrosiano!A:Q,16,0),0)</f>
        <v>0</v>
      </c>
      <c r="N61" s="131">
        <f>IFERROR(VLOOKUP(B61,#REF!,16,0),0)</f>
        <v>0</v>
      </c>
      <c r="O61" s="79"/>
      <c r="P61" s="133">
        <f t="shared" si="9"/>
        <v>84.694499999999991</v>
      </c>
      <c r="Q61"/>
      <c r="R61" s="136">
        <f t="shared" si="7"/>
        <v>1</v>
      </c>
      <c r="S61" s="134">
        <f>VLOOKUP(R61,Regolamento!J$6:L$14,3,0)</f>
        <v>1</v>
      </c>
      <c r="U61" s="138">
        <f t="shared" si="8"/>
        <v>84.694499999999991</v>
      </c>
      <c r="W61" s="62"/>
      <c r="X61" s="78"/>
    </row>
    <row r="62" spans="1:31" s="8" customFormat="1" x14ac:dyDescent="0.25">
      <c r="A62">
        <v>57</v>
      </c>
      <c r="B62" s="8" t="s">
        <v>297</v>
      </c>
      <c r="C62" s="12" t="str">
        <f>IFERROR(VLOOKUP(B62,concorrenti!A:C,3,0)," ")</f>
        <v>A</v>
      </c>
      <c r="D62" s="12">
        <f>VLOOKUP(B62,concorrenti!A:E,5,0)</f>
        <v>0</v>
      </c>
      <c r="E62" s="59" t="str">
        <f>VLOOKUP(B62,concorrenti!A$4:G$334,2,0)</f>
        <v xml:space="preserve"> CAVEM</v>
      </c>
      <c r="F62" s="131">
        <f>IFERROR(VLOOKUP(B62,'Nora Sciplino'!A$11:P$99,16,0),0)</f>
        <v>82.668000000000021</v>
      </c>
      <c r="G62" s="132">
        <f>IFERROR(VLOOKUP(B62,Castellotti!A$11:P$99,16,0),0)</f>
        <v>0</v>
      </c>
      <c r="H62" s="132">
        <f>IFERROR(VLOOKUP(B62,'Castelli Pavesi'!A$12:P$100,16,0),0)</f>
        <v>0</v>
      </c>
      <c r="I62" s="132">
        <f>IFERROR(VLOOKUP(B62,Solidarietà!A$12:P$100,16,0),0)</f>
        <v>0</v>
      </c>
      <c r="J62" s="131">
        <f>IFERROR(VLOOKUP(B62,'Coppa Monza'!A$12:P$100,16,0),0)</f>
        <v>0</v>
      </c>
      <c r="K62" s="131">
        <f>IFERROR(VLOOKUP(B62,Maserati!A$12:P$100,16,0),0)</f>
        <v>0</v>
      </c>
      <c r="L62" s="131">
        <f>IFERROR(VLOOKUP(B62,'200 Miglia CR'!A:P,16,0),0)</f>
        <v>0</v>
      </c>
      <c r="M62" s="131">
        <f>IFERROR(VLOOKUP(B62,Ambrosiano!A:Q,16,0),0)</f>
        <v>0</v>
      </c>
      <c r="N62" s="131">
        <f>IFERROR(VLOOKUP(B62,#REF!,16,0),0)</f>
        <v>0</v>
      </c>
      <c r="O62" s="79"/>
      <c r="P62" s="133">
        <f t="shared" si="9"/>
        <v>82.668000000000021</v>
      </c>
      <c r="Q62"/>
      <c r="R62" s="45">
        <f t="shared" si="7"/>
        <v>1</v>
      </c>
      <c r="S62" s="134">
        <f>VLOOKUP(R62,Regolamento!J$6:L$14,3,0)</f>
        <v>1</v>
      </c>
      <c r="T62"/>
      <c r="U62" s="133">
        <f t="shared" si="8"/>
        <v>82.668000000000021</v>
      </c>
    </row>
    <row r="63" spans="1:31" s="8" customFormat="1" x14ac:dyDescent="0.25">
      <c r="A63">
        <v>58</v>
      </c>
      <c r="B63" s="8" t="s">
        <v>148</v>
      </c>
      <c r="C63" s="12" t="str">
        <f>IFERROR(VLOOKUP(B63,concorrenti!A:C,3,0)," ")</f>
        <v>B</v>
      </c>
      <c r="D63" s="12">
        <f>VLOOKUP(B63,concorrenti!A:E,5,0)</f>
        <v>0</v>
      </c>
      <c r="E63" s="59" t="str">
        <f>VLOOKUP(B63,concorrenti!A$4:G$334,2,0)</f>
        <v>CLASSIC CLUB ITALIA</v>
      </c>
      <c r="F63" s="131">
        <f>IFERROR(VLOOKUP(B63,'Nora Sciplino'!A$11:P$99,16,0),0)</f>
        <v>0</v>
      </c>
      <c r="G63" s="132">
        <f>IFERROR(VLOOKUP(B63,Castellotti!A$11:P$99,16,0),0)</f>
        <v>19.824000000000002</v>
      </c>
      <c r="H63" s="132">
        <f>IFERROR(VLOOKUP(B63,'Castelli Pavesi'!A$12:P$100,16,0),0)</f>
        <v>0</v>
      </c>
      <c r="I63" s="132">
        <f>IFERROR(VLOOKUP(B63,Solidarietà!A$12:P$100,16,0),0)</f>
        <v>0</v>
      </c>
      <c r="J63" s="131">
        <f>IFERROR(VLOOKUP(B63,'Coppa Monza'!A$12:P$100,16,0),0)</f>
        <v>0</v>
      </c>
      <c r="K63" s="131">
        <f>IFERROR(VLOOKUP(B63,Maserati!A$12:P$100,16,0),0)</f>
        <v>54.772200000000005</v>
      </c>
      <c r="L63" s="131">
        <f>IFERROR(VLOOKUP(B63,'200 Miglia CR'!A:P,16,0),0)</f>
        <v>0</v>
      </c>
      <c r="M63" s="131">
        <f>IFERROR(VLOOKUP(B63,Ambrosiano!A:Q,16,0),0)</f>
        <v>0</v>
      </c>
      <c r="N63" s="131">
        <f>IFERROR(VLOOKUP(B63,#REF!,16,0),0)</f>
        <v>0</v>
      </c>
      <c r="O63" s="79"/>
      <c r="P63" s="133">
        <f t="shared" si="9"/>
        <v>74.59620000000001</v>
      </c>
      <c r="Q63"/>
      <c r="R63" s="45">
        <f t="shared" si="7"/>
        <v>2</v>
      </c>
      <c r="S63" s="134">
        <f>VLOOKUP(R63,Regolamento!J$6:L$14,3,0)</f>
        <v>1.05</v>
      </c>
      <c r="T63"/>
      <c r="U63" s="133">
        <f t="shared" si="8"/>
        <v>78.326010000000011</v>
      </c>
      <c r="W63" s="62"/>
      <c r="X63" s="78"/>
    </row>
    <row r="64" spans="1:31" s="8" customFormat="1" x14ac:dyDescent="0.25">
      <c r="A64">
        <v>59</v>
      </c>
      <c r="B64" s="8" t="s">
        <v>248</v>
      </c>
      <c r="C64" s="12" t="str">
        <f>IFERROR(VLOOKUP(B64,concorrenti!A:C,3,0)," ")</f>
        <v>B</v>
      </c>
      <c r="D64" s="12">
        <f>VLOOKUP(B64,concorrenti!A:E,5,0)</f>
        <v>0</v>
      </c>
      <c r="E64" s="59" t="str">
        <f>VLOOKUP(B64,concorrenti!A$4:G$334,2,0)</f>
        <v>OROBICO</v>
      </c>
      <c r="F64" s="131">
        <f>IFERROR(VLOOKUP(B64,'Nora Sciplino'!A$11:P$99,16,0),0)</f>
        <v>0</v>
      </c>
      <c r="G64" s="132">
        <f>IFERROR(VLOOKUP(B64,Castellotti!A$11:P$99,16,0),0)</f>
        <v>0</v>
      </c>
      <c r="H64" s="132">
        <f>IFERROR(VLOOKUP(B64,'Castelli Pavesi'!A$12:P$100,16,0),0)</f>
        <v>0</v>
      </c>
      <c r="I64" s="159">
        <f>IFERROR(VLOOKUP(B64,Solidarietà!A$12:P$100,16,0),0)</f>
        <v>17.522999999999996</v>
      </c>
      <c r="J64" s="131">
        <f>IFERROR(VLOOKUP(B64,'Coppa Monza'!A$12:P$100,16,0),0)</f>
        <v>0</v>
      </c>
      <c r="K64" s="131">
        <f>IFERROR(VLOOKUP(B64,Maserati!A$12:P$100,16,0),0)</f>
        <v>0</v>
      </c>
      <c r="L64" s="159">
        <f>IFERROR(VLOOKUP(B64,'200 Miglia CR'!A:P,16,0),0)</f>
        <v>55.786499999999997</v>
      </c>
      <c r="M64" s="131">
        <f>IFERROR(VLOOKUP(B64,Ambrosiano!A:Q,16,0),0)</f>
        <v>0</v>
      </c>
      <c r="N64" s="131">
        <f>IFERROR(VLOOKUP(B64,#REF!,16,0),0)</f>
        <v>0</v>
      </c>
      <c r="O64" s="135"/>
      <c r="P64" s="133">
        <f t="shared" si="9"/>
        <v>73.309499999999986</v>
      </c>
      <c r="R64" s="136">
        <f t="shared" si="7"/>
        <v>2</v>
      </c>
      <c r="S64" s="134">
        <f>VLOOKUP(R64,Regolamento!J$6:L$14,3,0)</f>
        <v>1.05</v>
      </c>
      <c r="U64" s="138">
        <f t="shared" si="8"/>
        <v>76.974974999999986</v>
      </c>
      <c r="W64" s="62"/>
      <c r="X64" s="78"/>
    </row>
    <row r="65" spans="1:24" s="8" customFormat="1" x14ac:dyDescent="0.25">
      <c r="A65">
        <v>60</v>
      </c>
      <c r="B65" s="8" t="s">
        <v>143</v>
      </c>
      <c r="C65" s="12" t="str">
        <f>IFERROR(VLOOKUP(B65,concorrenti!A:C,3,0)," ")</f>
        <v>A</v>
      </c>
      <c r="D65" s="12">
        <f>VLOOKUP(B65,concorrenti!A:E,5,0)</f>
        <v>0</v>
      </c>
      <c r="E65" s="59" t="str">
        <f>VLOOKUP(B65,concorrenti!A$4:G$334,2,0)</f>
        <v>AMAMS</v>
      </c>
      <c r="F65" s="131">
        <f>IFERROR(VLOOKUP(B65,'Nora Sciplino'!A$11:P$99,16,0),0)</f>
        <v>0</v>
      </c>
      <c r="G65" s="132">
        <f>IFERROR(VLOOKUP(B65,Castellotti!A$11:P$99,16,0),0)</f>
        <v>70.8</v>
      </c>
      <c r="H65" s="132">
        <f>IFERROR(VLOOKUP(B65,'Castelli Pavesi'!A$12:P$100,16,0),0)</f>
        <v>0</v>
      </c>
      <c r="I65" s="132">
        <f>IFERROR(VLOOKUP(B65,Solidarietà!A$12:P$100,16,0),0)</f>
        <v>0</v>
      </c>
      <c r="J65" s="131">
        <f>IFERROR(VLOOKUP(B65,'Coppa Monza'!A$12:P$100,16,0),0)</f>
        <v>0</v>
      </c>
      <c r="K65" s="131">
        <f>IFERROR(VLOOKUP(B65,Maserati!A$12:P$100,16,0),0)</f>
        <v>0</v>
      </c>
      <c r="L65" s="131">
        <f>IFERROR(VLOOKUP(B65,'200 Miglia CR'!A:P,16,0),0)</f>
        <v>0</v>
      </c>
      <c r="M65" s="131">
        <f>IFERROR(VLOOKUP(B65,Ambrosiano!A:Q,16,0),0)</f>
        <v>0</v>
      </c>
      <c r="N65" s="131">
        <f>IFERROR(VLOOKUP(B65,#REF!,16,0),0)</f>
        <v>0</v>
      </c>
      <c r="O65" s="135"/>
      <c r="P65" s="133">
        <f t="shared" si="9"/>
        <v>70.8</v>
      </c>
      <c r="R65" s="136">
        <f t="shared" si="7"/>
        <v>1</v>
      </c>
      <c r="S65" s="134">
        <f>VLOOKUP(R65,Regolamento!J$6:L$14,3,0)</f>
        <v>1</v>
      </c>
      <c r="U65" s="138">
        <f t="shared" si="8"/>
        <v>70.8</v>
      </c>
      <c r="W65" s="62"/>
      <c r="X65" s="78"/>
    </row>
    <row r="66" spans="1:24" s="8" customFormat="1" x14ac:dyDescent="0.25">
      <c r="A66">
        <v>61</v>
      </c>
      <c r="B66" s="8" t="s">
        <v>335</v>
      </c>
      <c r="C66" s="12" t="str">
        <f>IFERROR(VLOOKUP(B66,concorrenti!A:C,3,0)," ")</f>
        <v>C</v>
      </c>
      <c r="D66" s="12">
        <f>VLOOKUP(B66,concorrenti!A:E,5,0)</f>
        <v>0</v>
      </c>
      <c r="E66" s="59" t="str">
        <f>VLOOKUP(B66,concorrenti!A$4:G$334,2,0)</f>
        <v>PROGETTO MITE</v>
      </c>
      <c r="F66" s="131">
        <f>IFERROR(VLOOKUP(B66,'Nora Sciplino'!A$11:P$99,16,0),0)</f>
        <v>11.022400000000001</v>
      </c>
      <c r="G66" s="132">
        <f>IFERROR(VLOOKUP(B66,Castellotti!A$11:P$99,16,0),0)</f>
        <v>2.8320000000000003</v>
      </c>
      <c r="H66" s="132">
        <f>IFERROR(VLOOKUP(B66,'Castelli Pavesi'!A$12:P$100,16,0),0)</f>
        <v>0</v>
      </c>
      <c r="I66" s="132">
        <f>IFERROR(VLOOKUP(B66,Solidarietà!A$12:P$100,16,0),0)</f>
        <v>11.681999999999999</v>
      </c>
      <c r="J66" s="131">
        <f>IFERROR(VLOOKUP(B66,'Coppa Monza'!A$12:P$100,16,0),0)</f>
        <v>0</v>
      </c>
      <c r="K66" s="131">
        <f>IFERROR(VLOOKUP(B66,Maserati!A$12:P$100,16,0),0)</f>
        <v>0</v>
      </c>
      <c r="L66" s="131">
        <f>IFERROR(VLOOKUP(B66,'200 Miglia CR'!A:P,16,0),0)</f>
        <v>34.534499999999994</v>
      </c>
      <c r="M66" s="131">
        <f>IFERROR(VLOOKUP(B66,Ambrosiano!A:Q,16,0),0)</f>
        <v>0</v>
      </c>
      <c r="N66" s="131">
        <f>IFERROR(VLOOKUP(B66,#REF!,16,0),0)</f>
        <v>0</v>
      </c>
      <c r="O66" s="135"/>
      <c r="P66" s="133">
        <f t="shared" si="9"/>
        <v>60.070899999999995</v>
      </c>
      <c r="R66" s="136">
        <f t="shared" si="7"/>
        <v>4</v>
      </c>
      <c r="S66" s="137">
        <f>VLOOKUP(R66,Regolamento!J$6:L$14,3,0)</f>
        <v>1.1499999999999999</v>
      </c>
      <c r="U66" s="138">
        <f t="shared" si="8"/>
        <v>69.081534999999988</v>
      </c>
      <c r="W66" s="62"/>
      <c r="X66" s="78"/>
    </row>
    <row r="67" spans="1:24" s="8" customFormat="1" x14ac:dyDescent="0.25">
      <c r="A67">
        <v>62</v>
      </c>
      <c r="B67" s="8" t="s">
        <v>766</v>
      </c>
      <c r="C67" s="12" t="str">
        <f>IFERROR(VLOOKUP(B67,concorrenti!A:C,3,0)," ")</f>
        <v>A</v>
      </c>
      <c r="D67" s="12">
        <f>VLOOKUP(B67,concorrenti!A:E,5,0)</f>
        <v>0</v>
      </c>
      <c r="E67" s="59" t="str">
        <f>VLOOKUP(B67,concorrenti!A$4:G$334,2,0)</f>
        <v>VCC CARDUCCI</v>
      </c>
      <c r="F67" s="131">
        <f>IFERROR(VLOOKUP(B67,'Nora Sciplino'!A$11:P$99,16,0),0)</f>
        <v>0</v>
      </c>
      <c r="G67" s="132">
        <f>IFERROR(VLOOKUP(B67,Castellotti!A$11:P$99,16,0),0)</f>
        <v>0</v>
      </c>
      <c r="H67" s="132">
        <f>IFERROR(VLOOKUP(B67,'Castelli Pavesi'!A$12:P$100,16,0),0)</f>
        <v>0</v>
      </c>
      <c r="I67" s="132">
        <f>IFERROR(VLOOKUP(B67,Solidarietà!A$12:P$100,16,0),0)</f>
        <v>0</v>
      </c>
      <c r="J67" s="131">
        <f>IFERROR(VLOOKUP(B67,'Coppa Monza'!A$12:P$100,16,0),0)</f>
        <v>0</v>
      </c>
      <c r="K67" s="131">
        <f>IFERROR(VLOOKUP(B67,Maserati!A$12:P$100,16,0),0)</f>
        <v>69.060600000000008</v>
      </c>
      <c r="L67" s="131">
        <f>IFERROR(VLOOKUP(B67,'200 Miglia CR'!A:P,16,0),0)</f>
        <v>0</v>
      </c>
      <c r="M67" s="131">
        <f>IFERROR(VLOOKUP(B67,Ambrosiano!A:Q,16,0),0)</f>
        <v>0</v>
      </c>
      <c r="N67" s="131">
        <f>IFERROR(VLOOKUP(B67,#REF!,16,0),0)</f>
        <v>0</v>
      </c>
      <c r="O67" s="135"/>
      <c r="P67" s="133">
        <f t="shared" si="9"/>
        <v>69.060600000000008</v>
      </c>
      <c r="R67" s="136">
        <f t="shared" si="7"/>
        <v>1</v>
      </c>
      <c r="S67" s="134">
        <f>VLOOKUP(R67,Regolamento!J$6:L$14,3,0)</f>
        <v>1</v>
      </c>
      <c r="U67" s="138">
        <f t="shared" si="8"/>
        <v>69.060600000000008</v>
      </c>
      <c r="W67" s="62"/>
      <c r="X67" s="78"/>
    </row>
    <row r="68" spans="1:24" s="8" customFormat="1" x14ac:dyDescent="0.25">
      <c r="A68">
        <v>63</v>
      </c>
      <c r="B68" t="s">
        <v>432</v>
      </c>
      <c r="C68" s="12" t="str">
        <f>IFERROR(VLOOKUP(B68,concorrenti!A:C,3,0)," ")</f>
        <v>C</v>
      </c>
      <c r="D68" s="12">
        <f>VLOOKUP(B68,concorrenti!A:E,5,0)</f>
        <v>0</v>
      </c>
      <c r="E68" s="59" t="str">
        <f>VLOOKUP(B68,concorrenti!A$4:G$334,2,0)</f>
        <v>CASTELLOTTI</v>
      </c>
      <c r="F68" s="131">
        <f>IFERROR(VLOOKUP(B68,'Nora Sciplino'!A$11:P$99,16,0),0)</f>
        <v>5.5112000000000005</v>
      </c>
      <c r="G68" s="132">
        <f>IFERROR(VLOOKUP(B68,Castellotti!A$11:P$99,16,0),0)</f>
        <v>0</v>
      </c>
      <c r="H68" s="132">
        <f>IFERROR(VLOOKUP(B68,'Castelli Pavesi'!A$12:P$100,16,0),0)</f>
        <v>56.800799999999995</v>
      </c>
      <c r="I68" s="132">
        <f>IFERROR(VLOOKUP(B68,Solidarietà!A$12:P$100,16,0),0)</f>
        <v>0</v>
      </c>
      <c r="J68" s="131">
        <f>IFERROR(VLOOKUP(B68,'Coppa Monza'!A$12:P$100,16,0),0)</f>
        <v>1.0000000000000001E-5</v>
      </c>
      <c r="K68" s="131">
        <f>IFERROR(VLOOKUP(B68,Maserati!A$12:P$100,16,0),0)</f>
        <v>0</v>
      </c>
      <c r="L68" s="131">
        <f>IFERROR(VLOOKUP(B68,'200 Miglia CR'!A:P,16,0),0)</f>
        <v>0</v>
      </c>
      <c r="M68" s="131">
        <f>IFERROR(VLOOKUP(B68,Ambrosiano!A:Q,16,0),0)</f>
        <v>0</v>
      </c>
      <c r="N68" s="131">
        <f>IFERROR(VLOOKUP(B68,#REF!,16,0),0)</f>
        <v>0</v>
      </c>
      <c r="O68" s="135"/>
      <c r="P68" s="133">
        <f t="shared" si="9"/>
        <v>62.312010000000001</v>
      </c>
      <c r="R68" s="136">
        <f t="shared" si="7"/>
        <v>3</v>
      </c>
      <c r="S68" s="137">
        <f>VLOOKUP(R68,Regolamento!J$6:L$14,3,0)</f>
        <v>1.1000000000000001</v>
      </c>
      <c r="U68" s="138">
        <f t="shared" si="8"/>
        <v>68.543210999999999</v>
      </c>
      <c r="W68" s="62"/>
      <c r="X68" s="78"/>
    </row>
    <row r="69" spans="1:24" s="8" customFormat="1" x14ac:dyDescent="0.25">
      <c r="A69">
        <v>64</v>
      </c>
      <c r="B69" s="8" t="s">
        <v>762</v>
      </c>
      <c r="C69" s="12" t="str">
        <f>IFERROR(VLOOKUP(B69,concorrenti!A:C,3,0)," ")</f>
        <v>A</v>
      </c>
      <c r="D69" s="12">
        <f>VLOOKUP(B69,concorrenti!A:E,5,0)</f>
        <v>0</v>
      </c>
      <c r="E69" s="59" t="str">
        <f>VLOOKUP(B69,concorrenti!A$4:G$334,2,0)</f>
        <v>VCC CARDUCCI</v>
      </c>
      <c r="F69" s="131">
        <f>IFERROR(VLOOKUP(B69,'Nora Sciplino'!A$11:P$99,16,0),0)</f>
        <v>0</v>
      </c>
      <c r="G69" s="132">
        <f>IFERROR(VLOOKUP(B69,Castellotti!A$11:P$99,16,0),0)</f>
        <v>0</v>
      </c>
      <c r="H69" s="132">
        <f>IFERROR(VLOOKUP(B69,'Castelli Pavesi'!A$12:P$100,16,0),0)</f>
        <v>0</v>
      </c>
      <c r="I69" s="132">
        <f>IFERROR(VLOOKUP(B69,Solidarietà!A$12:P$100,16,0),0)</f>
        <v>0</v>
      </c>
      <c r="J69" s="131">
        <f>IFERROR(VLOOKUP(B69,'Coppa Monza'!A$12:P$100,16,0),0)</f>
        <v>0</v>
      </c>
      <c r="K69" s="131">
        <f>IFERROR(VLOOKUP(B69,Maserati!A$12:P$100,16,0),0)</f>
        <v>66.679199999999994</v>
      </c>
      <c r="L69" s="131">
        <f>IFERROR(VLOOKUP(B69,'200 Miglia CR'!A:P,16,0),0)</f>
        <v>0</v>
      </c>
      <c r="M69" s="131">
        <f>IFERROR(VLOOKUP(B69,Ambrosiano!A:Q,16,0),0)</f>
        <v>0</v>
      </c>
      <c r="N69" s="131">
        <f>IFERROR(VLOOKUP(B69,#REF!,16,0),0)</f>
        <v>0</v>
      </c>
      <c r="O69" s="135"/>
      <c r="P69" s="133">
        <f t="shared" si="9"/>
        <v>66.679199999999994</v>
      </c>
      <c r="R69" s="136">
        <f t="shared" si="7"/>
        <v>1</v>
      </c>
      <c r="S69" s="134">
        <f>VLOOKUP(R69,Regolamento!J$6:L$14,3,0)</f>
        <v>1</v>
      </c>
      <c r="U69" s="138">
        <f t="shared" si="8"/>
        <v>66.679199999999994</v>
      </c>
      <c r="W69" s="62"/>
      <c r="X69" s="78"/>
    </row>
    <row r="70" spans="1:24" s="8" customFormat="1" x14ac:dyDescent="0.25">
      <c r="A70">
        <v>65</v>
      </c>
      <c r="B70" s="8" t="s">
        <v>314</v>
      </c>
      <c r="C70" s="12" t="str">
        <f>IFERROR(VLOOKUP(B70,concorrenti!A:C,3,0)," ")</f>
        <v>A</v>
      </c>
      <c r="D70" s="12">
        <f>VLOOKUP(B70,concorrenti!A:E,5,0)</f>
        <v>0</v>
      </c>
      <c r="E70" s="59" t="str">
        <f>VLOOKUP(B70,concorrenti!A$4:G$334,2,0)</f>
        <v>AMAMS</v>
      </c>
      <c r="F70" s="131">
        <f>IFERROR(VLOOKUP(B70,'Nora Sciplino'!A$11:P$99,16,0),0)</f>
        <v>0</v>
      </c>
      <c r="G70" s="132">
        <f>IFERROR(VLOOKUP(B70,Castellotti!A$11:P$99,16,0),0)</f>
        <v>62.304000000000009</v>
      </c>
      <c r="H70" s="132">
        <f>IFERROR(VLOOKUP(B70,'Castelli Pavesi'!A$12:P$100,16,0),0)</f>
        <v>0</v>
      </c>
      <c r="I70" s="132">
        <f>IFERROR(VLOOKUP(B70,Solidarietà!A$12:P$100,16,0),0)</f>
        <v>0</v>
      </c>
      <c r="J70" s="131">
        <f>IFERROR(VLOOKUP(B70,'Coppa Monza'!A$12:P$100,16,0),0)</f>
        <v>0</v>
      </c>
      <c r="K70" s="131">
        <f>IFERROR(VLOOKUP(B70,Maserati!A$12:P$100,16,0),0)</f>
        <v>0</v>
      </c>
      <c r="L70" s="131">
        <f>IFERROR(VLOOKUP(B70,'200 Miglia CR'!A:P,16,0),0)</f>
        <v>0</v>
      </c>
      <c r="M70" s="131">
        <f>IFERROR(VLOOKUP(B70,Ambrosiano!A:Q,16,0),0)</f>
        <v>0</v>
      </c>
      <c r="N70" s="131">
        <f>IFERROR(VLOOKUP(B70,#REF!,16,0),0)</f>
        <v>0</v>
      </c>
      <c r="O70" s="79"/>
      <c r="P70" s="133">
        <f t="shared" si="9"/>
        <v>62.304000000000009</v>
      </c>
      <c r="Q70"/>
      <c r="R70" s="45">
        <f t="shared" ref="R70:R101" si="10">COUNTIF(F70:N70,"&lt;&gt;0")</f>
        <v>1</v>
      </c>
      <c r="S70" s="134">
        <f>VLOOKUP(R70,Regolamento!J$6:L$14,3,0)</f>
        <v>1</v>
      </c>
      <c r="T70"/>
      <c r="U70" s="133">
        <f t="shared" ref="U70:U101" si="11">IFERROR(+S70*P70,0)</f>
        <v>62.304000000000009</v>
      </c>
      <c r="W70" s="62"/>
      <c r="X70" s="78"/>
    </row>
    <row r="71" spans="1:24" s="8" customFormat="1" x14ac:dyDescent="0.25">
      <c r="A71">
        <v>66</v>
      </c>
      <c r="B71" t="s">
        <v>593</v>
      </c>
      <c r="C71" s="12" t="str">
        <f>IFERROR(VLOOKUP(B71,concorrenti!A:C,3,0)," ")</f>
        <v>B</v>
      </c>
      <c r="D71" s="12">
        <f>VLOOKUP(B71,concorrenti!A:E,5,0)</f>
        <v>0</v>
      </c>
      <c r="E71" s="59" t="str">
        <f>VLOOKUP(B71,concorrenti!A$4:G$334,2,0)</f>
        <v>CASTELLOTTI</v>
      </c>
      <c r="F71" s="131">
        <f>IFERROR(VLOOKUP(B71,'Nora Sciplino'!A$11:P$99,16,0),0)</f>
        <v>0</v>
      </c>
      <c r="G71" s="132">
        <f>IFERROR(VLOOKUP(B71,Castellotti!A$11:P$99,16,0),0)</f>
        <v>0</v>
      </c>
      <c r="H71" s="132">
        <f>IFERROR(VLOOKUP(B71,'Castelli Pavesi'!A$12:P$100,16,0),0)</f>
        <v>29.752799999999997</v>
      </c>
      <c r="I71" s="132">
        <f>IFERROR(VLOOKUP(B71,Solidarietà!A$12:P$100,16,0),0)</f>
        <v>26.284500000000001</v>
      </c>
      <c r="J71" s="131">
        <f>IFERROR(VLOOKUP(B71,'Coppa Monza'!A$12:P$100,16,0),0)</f>
        <v>0</v>
      </c>
      <c r="K71" s="131">
        <f>IFERROR(VLOOKUP(B71,Maserati!A$12:P$100,16,0),0)</f>
        <v>0</v>
      </c>
      <c r="L71" s="131">
        <f>IFERROR(VLOOKUP(B71,'200 Miglia CR'!A:P,16,0),0)</f>
        <v>0</v>
      </c>
      <c r="M71" s="131">
        <f>IFERROR(VLOOKUP(B71,Ambrosiano!A:Q,16,0),0)</f>
        <v>0</v>
      </c>
      <c r="N71" s="131">
        <f>IFERROR(VLOOKUP(B71,#REF!,16,0),0)</f>
        <v>0</v>
      </c>
      <c r="O71" s="135"/>
      <c r="P71" s="133">
        <f t="shared" si="9"/>
        <v>56.037300000000002</v>
      </c>
      <c r="R71" s="45">
        <f t="shared" si="10"/>
        <v>2</v>
      </c>
      <c r="S71" s="134">
        <f>VLOOKUP(R71,Regolamento!J$6:L$14,3,0)</f>
        <v>1.05</v>
      </c>
      <c r="U71" s="138">
        <f t="shared" si="11"/>
        <v>58.839165000000001</v>
      </c>
      <c r="W71" s="62"/>
      <c r="X71" s="78"/>
    </row>
    <row r="72" spans="1:24" s="8" customFormat="1" x14ac:dyDescent="0.25">
      <c r="A72">
        <v>67</v>
      </c>
      <c r="B72" s="63" t="s">
        <v>839</v>
      </c>
      <c r="C72" s="12" t="str">
        <f>IFERROR(VLOOKUP(B72,concorrenti!A:C,3,0)," ")</f>
        <v>B</v>
      </c>
      <c r="D72" s="12" t="str">
        <f>VLOOKUP(B72,concorrenti!A:E,5,0)</f>
        <v>X</v>
      </c>
      <c r="E72" s="59" t="str">
        <f>VLOOKUP(B72,concorrenti!A$4:G$334,2,0)</f>
        <v>VCC COMO</v>
      </c>
      <c r="F72" s="131">
        <f>IFERROR(VLOOKUP(B72,'Nora Sciplino'!A$11:P$99,16,0),0)</f>
        <v>0</v>
      </c>
      <c r="G72" s="132">
        <f>IFERROR(VLOOKUP(B72,Castellotti!A$11:P$99,16,0),0)</f>
        <v>0</v>
      </c>
      <c r="H72" s="132">
        <f>IFERROR(VLOOKUP(B72,'Castelli Pavesi'!A$12:P$100,16,0),0)</f>
        <v>0</v>
      </c>
      <c r="I72" s="132">
        <f>IFERROR(VLOOKUP(B72,Solidarietà!A$12:P$100,16,0),0)</f>
        <v>0</v>
      </c>
      <c r="J72" s="131">
        <f>IFERROR(VLOOKUP(B72,'Coppa Monza'!A$12:P$100,16,0),0)</f>
        <v>0</v>
      </c>
      <c r="K72" s="131">
        <f>IFERROR(VLOOKUP(B72,Maserati!A$12:P$100,16,0),0)</f>
        <v>0</v>
      </c>
      <c r="L72" s="163">
        <f>IFERROR(VLOOKUP(B72,'200 Miglia CR'!A:P,16,0),0)</f>
        <v>58.442999999999991</v>
      </c>
      <c r="M72" s="131">
        <f>IFERROR(VLOOKUP(B72,Ambrosiano!A:Q,16,0),0)</f>
        <v>0</v>
      </c>
      <c r="N72" s="131">
        <f>IFERROR(VLOOKUP(B72,#REF!,16,0),0)</f>
        <v>0</v>
      </c>
      <c r="O72" s="135"/>
      <c r="P72" s="133">
        <f t="shared" si="9"/>
        <v>58.442999999999991</v>
      </c>
      <c r="R72" s="136">
        <f t="shared" si="10"/>
        <v>1</v>
      </c>
      <c r="S72" s="134">
        <f>VLOOKUP(R72,Regolamento!J$6:L$14,3,0)</f>
        <v>1</v>
      </c>
      <c r="U72" s="138">
        <f t="shared" si="11"/>
        <v>58.442999999999991</v>
      </c>
      <c r="W72" s="62"/>
      <c r="X72" s="78"/>
    </row>
    <row r="73" spans="1:24" s="8" customFormat="1" x14ac:dyDescent="0.25">
      <c r="A73">
        <v>68</v>
      </c>
      <c r="B73" s="8" t="s">
        <v>290</v>
      </c>
      <c r="C73" s="12" t="str">
        <f>IFERROR(VLOOKUP(B73,concorrenti!A:C,3,0)," ")</f>
        <v>C</v>
      </c>
      <c r="D73" s="12">
        <f>VLOOKUP(B73,concorrenti!A:E,5,0)</f>
        <v>0</v>
      </c>
      <c r="E73" s="59" t="str">
        <f>VLOOKUP(B73,concorrenti!A$4:G$334,2,0)</f>
        <v xml:space="preserve"> CAVEC</v>
      </c>
      <c r="F73" s="131">
        <f>IFERROR(VLOOKUP(B73,'Nora Sciplino'!A$11:P$99,16,0),0)</f>
        <v>0</v>
      </c>
      <c r="G73" s="132">
        <f>IFERROR(VLOOKUP(B73,Castellotti!A$11:P$99,16,0),0)</f>
        <v>0</v>
      </c>
      <c r="H73" s="132">
        <f>IFERROR(VLOOKUP(B73,'Castelli Pavesi'!A$12:P$100,16,0),0)</f>
        <v>0</v>
      </c>
      <c r="I73" s="132">
        <f>IFERROR(VLOOKUP(B73,Solidarietà!A$12:P$100,16,0),0)</f>
        <v>0</v>
      </c>
      <c r="J73" s="131">
        <f>IFERROR(VLOOKUP(B73,'Coppa Monza'!A$12:P$100,16,0),0)</f>
        <v>40.193999999999996</v>
      </c>
      <c r="K73" s="131">
        <f>IFERROR(VLOOKUP(B73,Maserati!A$12:P$100,16,0),0)</f>
        <v>0</v>
      </c>
      <c r="L73" s="131">
        <f>IFERROR(VLOOKUP(B73,'200 Miglia CR'!A:P,16,0),0)</f>
        <v>13.282499999999999</v>
      </c>
      <c r="M73" s="131">
        <f>IFERROR(VLOOKUP(B73,Ambrosiano!A:Q,16,0),0)</f>
        <v>0</v>
      </c>
      <c r="N73" s="131">
        <f>IFERROR(VLOOKUP(B73,#REF!,16,0),0)</f>
        <v>0</v>
      </c>
      <c r="O73" s="135"/>
      <c r="P73" s="133">
        <f t="shared" si="9"/>
        <v>53.476499999999994</v>
      </c>
      <c r="R73" s="136">
        <f t="shared" si="10"/>
        <v>2</v>
      </c>
      <c r="S73" s="134">
        <f>VLOOKUP(R73,Regolamento!J$6:L$14,3,0)</f>
        <v>1.05</v>
      </c>
      <c r="U73" s="138">
        <f t="shared" si="11"/>
        <v>56.150324999999995</v>
      </c>
      <c r="W73" s="62"/>
      <c r="X73" s="78"/>
    </row>
    <row r="74" spans="1:24" s="8" customFormat="1" x14ac:dyDescent="0.25">
      <c r="A74">
        <v>69</v>
      </c>
      <c r="B74" s="8" t="s">
        <v>175</v>
      </c>
      <c r="C74" s="12" t="str">
        <f>IFERROR(VLOOKUP(B74,concorrenti!A:C,3,0)," ")</f>
        <v>C</v>
      </c>
      <c r="D74" s="12">
        <f>VLOOKUP(B74,concorrenti!A:E,5,0)</f>
        <v>0</v>
      </c>
      <c r="E74" s="59" t="str">
        <f>VLOOKUP(B74,concorrenti!A$4:G$334,2,0)</f>
        <v>OROBICO</v>
      </c>
      <c r="F74" s="131">
        <f>IFERROR(VLOOKUP(B74,'Nora Sciplino'!A$11:P$99,16,0),0)</f>
        <v>0</v>
      </c>
      <c r="G74" s="132">
        <f>IFERROR(VLOOKUP(B74,Castellotti!A$11:P$99,16,0),0)</f>
        <v>0</v>
      </c>
      <c r="H74" s="132">
        <f>IFERROR(VLOOKUP(B74,'Castelli Pavesi'!A$12:P$100,16,0),0)</f>
        <v>0</v>
      </c>
      <c r="I74" s="132">
        <f>IFERROR(VLOOKUP(B74,Solidarietà!A$12:P$100,16,0),0)</f>
        <v>49.648499999999999</v>
      </c>
      <c r="J74" s="131">
        <f>IFERROR(VLOOKUP(B74,'Coppa Monza'!A$12:P$100,16,0),0)</f>
        <v>0</v>
      </c>
      <c r="K74" s="131">
        <f>IFERROR(VLOOKUP(B74,Maserati!A$12:P$100,16,0),0)</f>
        <v>0</v>
      </c>
      <c r="L74" s="131">
        <f>IFERROR(VLOOKUP(B74,'200 Miglia CR'!A:P,16,0),0)</f>
        <v>0</v>
      </c>
      <c r="M74" s="131">
        <f>IFERROR(VLOOKUP(B74,Ambrosiano!A:Q,16,0),0)</f>
        <v>0</v>
      </c>
      <c r="N74" s="131">
        <f>IFERROR(VLOOKUP(B74,#REF!,16,0),0)</f>
        <v>0</v>
      </c>
      <c r="O74" s="135"/>
      <c r="P74" s="133">
        <f t="shared" si="9"/>
        <v>49.648499999999999</v>
      </c>
      <c r="R74" s="136">
        <f t="shared" si="10"/>
        <v>1</v>
      </c>
      <c r="S74" s="134">
        <f>VLOOKUP(R74,Regolamento!J$6:L$14,3,0)</f>
        <v>1</v>
      </c>
      <c r="U74" s="138">
        <f t="shared" si="11"/>
        <v>49.648499999999999</v>
      </c>
      <c r="W74" s="62"/>
      <c r="X74" s="78"/>
    </row>
    <row r="75" spans="1:24" s="8" customFormat="1" x14ac:dyDescent="0.25">
      <c r="A75">
        <v>70</v>
      </c>
      <c r="B75" t="s">
        <v>27</v>
      </c>
      <c r="C75" s="12" t="str">
        <f>IFERROR(VLOOKUP(B75,concorrenti!A:C,3,0)," ")</f>
        <v>A</v>
      </c>
      <c r="D75" s="12">
        <f>VLOOKUP(B75,concorrenti!A:E,5,0)</f>
        <v>0</v>
      </c>
      <c r="E75" s="59" t="str">
        <f>VLOOKUP(B75,concorrenti!A$4:G$334,2,0)</f>
        <v>VAMS</v>
      </c>
      <c r="F75" s="131">
        <f>IFERROR(VLOOKUP(B75,'Nora Sciplino'!A$11:P$99,16,0),0)</f>
        <v>49.600800000000007</v>
      </c>
      <c r="G75" s="132">
        <f>IFERROR(VLOOKUP(B75,Castellotti!A$11:P$99,16,0),0)</f>
        <v>0</v>
      </c>
      <c r="H75" s="132">
        <f>IFERROR(VLOOKUP(B75,'Castelli Pavesi'!A$12:P$100,16,0),0)</f>
        <v>0</v>
      </c>
      <c r="I75" s="132">
        <f>IFERROR(VLOOKUP(B75,Solidarietà!A$12:P$100,16,0),0)</f>
        <v>0</v>
      </c>
      <c r="J75" s="131">
        <f>IFERROR(VLOOKUP(B75,'Coppa Monza'!A$12:P$100,16,0),0)</f>
        <v>0</v>
      </c>
      <c r="K75" s="131">
        <f>IFERROR(VLOOKUP(B75,Maserati!A$12:P$100,16,0),0)</f>
        <v>0</v>
      </c>
      <c r="L75" s="131">
        <f>IFERROR(VLOOKUP(B75,'200 Miglia CR'!A:P,16,0),0)</f>
        <v>0</v>
      </c>
      <c r="M75" s="132">
        <f>IFERROR(VLOOKUP(B75,Ambrosiano!A:Q,16,0),0)</f>
        <v>0</v>
      </c>
      <c r="N75" s="132">
        <f>IFERROR(VLOOKUP(B75,#REF!,16,0),0)</f>
        <v>0</v>
      </c>
      <c r="O75" s="79"/>
      <c r="P75" s="133">
        <f t="shared" si="9"/>
        <v>49.600800000000007</v>
      </c>
      <c r="Q75" s="2"/>
      <c r="R75" s="45">
        <f t="shared" si="10"/>
        <v>1</v>
      </c>
      <c r="S75" s="134">
        <f>VLOOKUP(R75,Regolamento!J$6:L$14,3,0)</f>
        <v>1</v>
      </c>
      <c r="T75" s="2"/>
      <c r="U75" s="138">
        <f t="shared" si="11"/>
        <v>49.600800000000007</v>
      </c>
    </row>
    <row r="76" spans="1:24" s="8" customFormat="1" x14ac:dyDescent="0.25">
      <c r="A76">
        <v>71</v>
      </c>
      <c r="B76" s="8" t="s">
        <v>123</v>
      </c>
      <c r="C76" s="12" t="str">
        <f>IFERROR(VLOOKUP(B76,concorrenti!A:C,3,0)," ")</f>
        <v>B</v>
      </c>
      <c r="D76" s="12">
        <f>VLOOKUP(B76,concorrenti!A:E,5,0)</f>
        <v>0</v>
      </c>
      <c r="E76" s="59" t="str">
        <f>VLOOKUP(B76,concorrenti!A$4:G$334,2,0)</f>
        <v>OROBICO</v>
      </c>
      <c r="F76" s="131">
        <f>IFERROR(VLOOKUP(B76,'Nora Sciplino'!A$11:P$99,16,0),0)</f>
        <v>0</v>
      </c>
      <c r="G76" s="132">
        <f>IFERROR(VLOOKUP(B76,Castellotti!A$11:P$99,16,0),0)</f>
        <v>48.144000000000005</v>
      </c>
      <c r="H76" s="132">
        <f>IFERROR(VLOOKUP(B76,'Castelli Pavesi'!A$12:P$100,16,0),0)</f>
        <v>0</v>
      </c>
      <c r="I76" s="132">
        <f>IFERROR(VLOOKUP(B76,Solidarietà!A$12:P$100,16,0),0)</f>
        <v>0</v>
      </c>
      <c r="J76" s="131">
        <f>IFERROR(VLOOKUP(B76,'Coppa Monza'!A$12:P$100,16,0),0)</f>
        <v>0</v>
      </c>
      <c r="K76" s="131">
        <f>IFERROR(VLOOKUP(B76,Maserati!A$12:P$100,16,0),0)</f>
        <v>0</v>
      </c>
      <c r="L76" s="131">
        <f>IFERROR(VLOOKUP(B76,'200 Miglia CR'!A:P,16,0),0)</f>
        <v>0</v>
      </c>
      <c r="M76" s="131">
        <f>IFERROR(VLOOKUP(B76,Ambrosiano!A:Q,16,0),0)</f>
        <v>0</v>
      </c>
      <c r="N76" s="131">
        <f>IFERROR(VLOOKUP(B76,#REF!,16,0),0)</f>
        <v>0</v>
      </c>
      <c r="O76" s="79"/>
      <c r="P76" s="133">
        <f t="shared" si="9"/>
        <v>48.144000000000005</v>
      </c>
      <c r="Q76"/>
      <c r="R76" s="45">
        <f t="shared" si="10"/>
        <v>1</v>
      </c>
      <c r="S76" s="134">
        <f>VLOOKUP(R76,Regolamento!J$6:L$14,3,0)</f>
        <v>1</v>
      </c>
      <c r="T76"/>
      <c r="U76" s="138">
        <f t="shared" si="11"/>
        <v>48.144000000000005</v>
      </c>
    </row>
    <row r="77" spans="1:24" s="8" customFormat="1" x14ac:dyDescent="0.25">
      <c r="A77">
        <v>72</v>
      </c>
      <c r="B77" s="8" t="s">
        <v>346</v>
      </c>
      <c r="C77" s="12" t="str">
        <f>IFERROR(VLOOKUP(B77,concorrenti!A:C,3,0)," ")</f>
        <v>A</v>
      </c>
      <c r="D77" s="12">
        <f>VLOOKUP(B77,concorrenti!A:E,5,0)</f>
        <v>0</v>
      </c>
      <c r="E77" s="59" t="str">
        <f>VLOOKUP(B77,concorrenti!A$4:G$334,2,0)</f>
        <v xml:space="preserve"> VCC CARDUCCI</v>
      </c>
      <c r="F77" s="131">
        <f>IFERROR(VLOOKUP(B77,'Nora Sciplino'!A$11:P$99,16,0),0)</f>
        <v>0</v>
      </c>
      <c r="G77" s="132">
        <f>IFERROR(VLOOKUP(B77,Castellotti!A$11:P$99,16,0),0)</f>
        <v>45.312000000000005</v>
      </c>
      <c r="H77" s="132">
        <f>IFERROR(VLOOKUP(B77,'Castelli Pavesi'!A$12:P$100,16,0),0)</f>
        <v>0</v>
      </c>
      <c r="I77" s="132">
        <f>IFERROR(VLOOKUP(B77,Solidarietà!A$12:P$100,16,0),0)</f>
        <v>0</v>
      </c>
      <c r="J77" s="131">
        <f>IFERROR(VLOOKUP(B77,'Coppa Monza'!A$12:P$100,16,0),0)</f>
        <v>0</v>
      </c>
      <c r="K77" s="131">
        <f>IFERROR(VLOOKUP(B77,Maserati!A$12:P$100,16,0),0)</f>
        <v>0</v>
      </c>
      <c r="L77" s="131">
        <f>IFERROR(VLOOKUP(B77,'200 Miglia CR'!A:P,16,0),0)</f>
        <v>0</v>
      </c>
      <c r="M77" s="131">
        <f>IFERROR(VLOOKUP(B77,Ambrosiano!A:Q,16,0),0)</f>
        <v>0</v>
      </c>
      <c r="N77" s="131">
        <f>IFERROR(VLOOKUP(B77,#REF!,16,0),0)</f>
        <v>0</v>
      </c>
      <c r="O77" s="135"/>
      <c r="P77" s="133">
        <f t="shared" si="9"/>
        <v>45.312000000000005</v>
      </c>
      <c r="R77" s="136">
        <f t="shared" si="10"/>
        <v>1</v>
      </c>
      <c r="S77" s="134">
        <f>VLOOKUP(R77,Regolamento!J$6:L$14,3,0)</f>
        <v>1</v>
      </c>
      <c r="U77" s="138">
        <f t="shared" si="11"/>
        <v>45.312000000000005</v>
      </c>
      <c r="W77" s="62"/>
      <c r="X77" s="78"/>
    </row>
    <row r="78" spans="1:24" s="8" customFormat="1" x14ac:dyDescent="0.25">
      <c r="A78">
        <v>73</v>
      </c>
      <c r="B78" s="8" t="s">
        <v>770</v>
      </c>
      <c r="C78" s="12" t="str">
        <f>IFERROR(VLOOKUP(B78,concorrenti!A:C,3,0)," ")</f>
        <v>C</v>
      </c>
      <c r="D78" s="12">
        <f>VLOOKUP(B78,concorrenti!A:E,5,0)</f>
        <v>0</v>
      </c>
      <c r="E78" s="59" t="str">
        <f>VLOOKUP(B78,concorrenti!A$4:G$334,2,0)</f>
        <v>VCC CARDUCCI</v>
      </c>
      <c r="F78" s="131">
        <f>IFERROR(VLOOKUP(B78,'Nora Sciplino'!A$11:P$99,16,0),0)</f>
        <v>0</v>
      </c>
      <c r="G78" s="132">
        <f>IFERROR(VLOOKUP(B78,Castellotti!A$11:P$99,16,0),0)</f>
        <v>0</v>
      </c>
      <c r="H78" s="132">
        <f>IFERROR(VLOOKUP(B78,'Castelli Pavesi'!A$12:P$100,16,0),0)</f>
        <v>0</v>
      </c>
      <c r="I78" s="132">
        <f>IFERROR(VLOOKUP(B78,Solidarietà!A$12:P$100,16,0),0)</f>
        <v>0</v>
      </c>
      <c r="J78" s="131">
        <f>IFERROR(VLOOKUP(B78,'Coppa Monza'!A$12:P$100,16,0),0)</f>
        <v>0</v>
      </c>
      <c r="K78" s="131">
        <f>IFERROR(VLOOKUP(B78,Maserati!A$12:P$100,16,0),0)</f>
        <v>42.865200000000002</v>
      </c>
      <c r="L78" s="131">
        <f>IFERROR(VLOOKUP(B78,'200 Miglia CR'!A:P,16,0),0)</f>
        <v>0</v>
      </c>
      <c r="M78" s="131">
        <f>IFERROR(VLOOKUP(B78,Ambrosiano!A:Q,16,0),0)</f>
        <v>0</v>
      </c>
      <c r="N78" s="131">
        <f>IFERROR(VLOOKUP(B78,#REF!,16,0),0)</f>
        <v>0</v>
      </c>
      <c r="O78" s="135"/>
      <c r="P78" s="133">
        <f t="shared" si="9"/>
        <v>42.865200000000002</v>
      </c>
      <c r="R78" s="136">
        <f t="shared" si="10"/>
        <v>1</v>
      </c>
      <c r="S78" s="134">
        <f>VLOOKUP(R78,Regolamento!J$6:L$14,3,0)</f>
        <v>1</v>
      </c>
      <c r="U78" s="138">
        <f t="shared" si="11"/>
        <v>42.865200000000002</v>
      </c>
    </row>
    <row r="79" spans="1:24" s="8" customFormat="1" x14ac:dyDescent="0.25">
      <c r="A79">
        <v>74</v>
      </c>
      <c r="B79" s="8" t="s">
        <v>69</v>
      </c>
      <c r="C79" s="12" t="str">
        <f>IFERROR(VLOOKUP(B79,concorrenti!A:C,3,0)," ")</f>
        <v>A</v>
      </c>
      <c r="D79" s="12" t="str">
        <f>VLOOKUP(B79,concorrenti!A:E,5,0)</f>
        <v>X</v>
      </c>
      <c r="E79" s="59" t="str">
        <f>VLOOKUP(B79,concorrenti!A$4:G$334,2,0)</f>
        <v>VAMS</v>
      </c>
      <c r="F79" s="163">
        <f>IFERROR(VLOOKUP(B79,'Nora Sciplino'!A$11:P$99,16,0),0)</f>
        <v>41.33400000000001</v>
      </c>
      <c r="G79" s="132">
        <f>IFERROR(VLOOKUP(B79,Castellotti!A$11:P$99,16,0),0)</f>
        <v>0</v>
      </c>
      <c r="H79" s="132">
        <f>IFERROR(VLOOKUP(B79,'Castelli Pavesi'!A$12:P$100,16,0),0)</f>
        <v>0</v>
      </c>
      <c r="I79" s="132">
        <f>IFERROR(VLOOKUP(B79,Solidarietà!A$12:P$100,16,0),0)</f>
        <v>0</v>
      </c>
      <c r="J79" s="131">
        <f>IFERROR(VLOOKUP(B79,'Coppa Monza'!A$12:P$100,16,0),0)</f>
        <v>0</v>
      </c>
      <c r="K79" s="131">
        <f>IFERROR(VLOOKUP(B79,Maserati!A$12:P$100,16,0),0)</f>
        <v>0</v>
      </c>
      <c r="L79" s="131">
        <f>IFERROR(VLOOKUP(B79,'200 Miglia CR'!A:P,16,0),0)</f>
        <v>0</v>
      </c>
      <c r="M79" s="131">
        <f>IFERROR(VLOOKUP(B79,Ambrosiano!A:Q,16,0),0)</f>
        <v>0</v>
      </c>
      <c r="N79" s="131">
        <f>IFERROR(VLOOKUP(B79,#REF!,16,0),0)</f>
        <v>0</v>
      </c>
      <c r="O79" s="135"/>
      <c r="P79" s="133">
        <f t="shared" si="9"/>
        <v>41.33400000000001</v>
      </c>
      <c r="R79" s="45">
        <f t="shared" si="10"/>
        <v>1</v>
      </c>
      <c r="S79" s="137">
        <f>VLOOKUP(R79,Regolamento!J$6:L$14,3,0)</f>
        <v>1</v>
      </c>
      <c r="U79" s="138">
        <f t="shared" si="11"/>
        <v>41.33400000000001</v>
      </c>
      <c r="W79" s="62"/>
      <c r="X79" s="78"/>
    </row>
    <row r="80" spans="1:24" s="8" customFormat="1" x14ac:dyDescent="0.25">
      <c r="A80">
        <v>75</v>
      </c>
      <c r="B80" s="8" t="s">
        <v>743</v>
      </c>
      <c r="C80" s="12" t="str">
        <f>IFERROR(VLOOKUP(B80,concorrenti!A:C,3,0)," ")</f>
        <v>B</v>
      </c>
      <c r="D80" s="12">
        <f>VLOOKUP(B80,concorrenti!A:E,5,0)</f>
        <v>0</v>
      </c>
      <c r="E80" s="59" t="str">
        <f>VLOOKUP(B80,concorrenti!A$4:G$334,2,0)</f>
        <v>VCC CARDUCCI</v>
      </c>
      <c r="F80" s="131">
        <f>IFERROR(VLOOKUP(B80,'Nora Sciplino'!A$11:P$99,16,0),0)</f>
        <v>0</v>
      </c>
      <c r="G80" s="132">
        <f>IFERROR(VLOOKUP(B80,Castellotti!A$11:P$99,16,0),0)</f>
        <v>0</v>
      </c>
      <c r="H80" s="132">
        <f>IFERROR(VLOOKUP(B80,'Castelli Pavesi'!A$12:P$100,16,0),0)</f>
        <v>0</v>
      </c>
      <c r="I80" s="132">
        <f>IFERROR(VLOOKUP(B80,Solidarietà!A$12:P$100,16,0),0)</f>
        <v>0</v>
      </c>
      <c r="J80" s="131">
        <f>IFERROR(VLOOKUP(B80,'Coppa Monza'!A$12:P$100,16,0),0)</f>
        <v>0</v>
      </c>
      <c r="K80" s="131">
        <f>IFERROR(VLOOKUP(B80,Maserati!A$12:P$100,16,0),0)</f>
        <v>40.483800000000002</v>
      </c>
      <c r="L80" s="131">
        <f>IFERROR(VLOOKUP(B80,'200 Miglia CR'!A:P,16,0),0)</f>
        <v>0</v>
      </c>
      <c r="M80" s="131">
        <f>IFERROR(VLOOKUP(B80,Ambrosiano!A:Q,16,0),0)</f>
        <v>0</v>
      </c>
      <c r="N80" s="131">
        <f>IFERROR(VLOOKUP(B80,#REF!,16,0),0)</f>
        <v>0</v>
      </c>
      <c r="O80" s="135"/>
      <c r="P80" s="133">
        <f t="shared" si="9"/>
        <v>40.483800000000002</v>
      </c>
      <c r="R80" s="136">
        <f t="shared" si="10"/>
        <v>1</v>
      </c>
      <c r="S80" s="134">
        <f>VLOOKUP(R80,Regolamento!J$6:L$14,3,0)</f>
        <v>1</v>
      </c>
      <c r="U80" s="138">
        <f t="shared" si="11"/>
        <v>40.483800000000002</v>
      </c>
    </row>
    <row r="81" spans="1:24" s="8" customFormat="1" x14ac:dyDescent="0.25">
      <c r="A81">
        <v>76</v>
      </c>
      <c r="B81" s="8" t="s">
        <v>441</v>
      </c>
      <c r="C81" s="59" t="str">
        <f>IFERROR(VLOOKUP(B81,concorrenti!A:C,3,0)," ")</f>
        <v>C</v>
      </c>
      <c r="D81" s="59">
        <f>VLOOKUP(B81,concorrenti!A:E,5,0)</f>
        <v>0</v>
      </c>
      <c r="E81" s="59" t="str">
        <f>VLOOKUP(B81,concorrenti!A$4:G$334,2,0)</f>
        <v>CMAE</v>
      </c>
      <c r="F81" s="159">
        <f>IFERROR(VLOOKUP(B81,'Nora Sciplino'!A$11:P$99,16,0),0)</f>
        <v>2.7556000000000003</v>
      </c>
      <c r="G81" s="178">
        <f>IFERROR(VLOOKUP(B81,Castellotti!A$11:P$99,16,0),0)</f>
        <v>0</v>
      </c>
      <c r="H81" s="178">
        <f>IFERROR(VLOOKUP(B81,'Castelli Pavesi'!A$12:P$100,16,0),0)</f>
        <v>0</v>
      </c>
      <c r="I81" s="178">
        <f>IFERROR(VLOOKUP(B81,Solidarietà!A$12:P$100,16,0),0)</f>
        <v>0</v>
      </c>
      <c r="J81" s="159">
        <f>IFERROR(VLOOKUP(B81,'Coppa Monza'!A$12:P$100,16,0),0)</f>
        <v>33.494999999999997</v>
      </c>
      <c r="K81" s="131">
        <f>IFERROR(VLOOKUP(B81,Maserati!A$12:P$100,16,0),0)</f>
        <v>0</v>
      </c>
      <c r="L81" s="131">
        <f>IFERROR(VLOOKUP(B81,'200 Miglia CR'!A:P,16,0),0)</f>
        <v>0</v>
      </c>
      <c r="M81" s="178">
        <f>IFERROR(VLOOKUP(B81,Ambrosiano!A:Q,16,0),0)</f>
        <v>0</v>
      </c>
      <c r="N81" s="178">
        <f>IFERROR(VLOOKUP(B81,#REF!,16,0),0)</f>
        <v>0</v>
      </c>
      <c r="O81" s="172"/>
      <c r="P81" s="138">
        <f t="shared" si="9"/>
        <v>36.250599999999999</v>
      </c>
      <c r="R81" s="136">
        <f t="shared" si="10"/>
        <v>2</v>
      </c>
      <c r="S81" s="137">
        <f>VLOOKUP(R81,Regolamento!J$6:L$14,3,0)</f>
        <v>1.05</v>
      </c>
      <c r="U81" s="138">
        <f t="shared" si="11"/>
        <v>38.063130000000001</v>
      </c>
      <c r="W81" s="62"/>
      <c r="X81" s="78"/>
    </row>
    <row r="82" spans="1:24" s="8" customFormat="1" x14ac:dyDescent="0.25">
      <c r="A82">
        <v>77</v>
      </c>
      <c r="B82" s="8" t="s">
        <v>594</v>
      </c>
      <c r="C82" s="12" t="str">
        <f>IFERROR(VLOOKUP(B82,concorrenti!A:C,3,0)," ")</f>
        <v>C</v>
      </c>
      <c r="D82" s="12">
        <f>VLOOKUP(B82,concorrenti!A:E,5,0)</f>
        <v>0</v>
      </c>
      <c r="E82" s="59" t="str">
        <f>VLOOKUP(B82,concorrenti!A$4:G$334,2,0)</f>
        <v>MWVCC</v>
      </c>
      <c r="F82" s="131">
        <f>IFERROR(VLOOKUP(B82,'Nora Sciplino'!A$11:P$99,16,0),0)</f>
        <v>0</v>
      </c>
      <c r="G82" s="132">
        <f>IFERROR(VLOOKUP(B82,Castellotti!A$11:P$99,16,0),0)</f>
        <v>0</v>
      </c>
      <c r="H82" s="132">
        <f>IFERROR(VLOOKUP(B82,'Castelli Pavesi'!A$12:P$100,16,0),0)</f>
        <v>1E-3</v>
      </c>
      <c r="I82" s="132">
        <f>IFERROR(VLOOKUP(B82,Solidarietà!A$12:P$100,16,0),0)</f>
        <v>0</v>
      </c>
      <c r="J82" s="131">
        <f>IFERROR(VLOOKUP(B82,'Coppa Monza'!A$12:P$100,16,0),0)</f>
        <v>0</v>
      </c>
      <c r="K82" s="131">
        <f>IFERROR(VLOOKUP(B82,Maserati!A$12:P$100,16,0),0)</f>
        <v>35.721000000000004</v>
      </c>
      <c r="L82" s="131">
        <f>IFERROR(VLOOKUP(B82,'200 Miglia CR'!A:P,16,0),0)</f>
        <v>0</v>
      </c>
      <c r="M82" s="131">
        <f>IFERROR(VLOOKUP(B82,Ambrosiano!A:Q,16,0),0)</f>
        <v>0</v>
      </c>
      <c r="N82" s="131">
        <f>IFERROR(VLOOKUP(B82,#REF!,16,0),0)</f>
        <v>0</v>
      </c>
      <c r="O82" s="135"/>
      <c r="P82" s="133">
        <f t="shared" ref="P82:P113" si="12">+F82+H82+I82+G82+N82+L82+M82+J82+K82</f>
        <v>35.722000000000001</v>
      </c>
      <c r="R82" s="136">
        <f t="shared" si="10"/>
        <v>2</v>
      </c>
      <c r="S82" s="134">
        <f>VLOOKUP(R82,Regolamento!J$6:L$14,3,0)</f>
        <v>1.05</v>
      </c>
      <c r="U82" s="138">
        <f t="shared" si="11"/>
        <v>37.508100000000006</v>
      </c>
      <c r="W82" s="62"/>
      <c r="X82" s="78"/>
    </row>
    <row r="83" spans="1:24" s="8" customFormat="1" x14ac:dyDescent="0.25">
      <c r="A83">
        <v>78</v>
      </c>
      <c r="B83" s="8" t="s">
        <v>438</v>
      </c>
      <c r="C83" s="59" t="str">
        <f>IFERROR(VLOOKUP(B83,concorrenti!A:C,3,0)," ")</f>
        <v>C</v>
      </c>
      <c r="D83" s="59">
        <f>VLOOKUP(B83,concorrenti!A:E,5,0)</f>
        <v>0</v>
      </c>
      <c r="E83" s="59" t="str">
        <f>VLOOKUP(B83,concorrenti!A$4:G$334,2,0)</f>
        <v>CMAE</v>
      </c>
      <c r="F83" s="131">
        <f>IFERROR(VLOOKUP(B83,'Nora Sciplino'!A$11:P$99,16,0),0)</f>
        <v>1.3778000000000001</v>
      </c>
      <c r="G83" s="132">
        <f>IFERROR(VLOOKUP(B83,Castellotti!A$11:P$99,16,0),0)</f>
        <v>0</v>
      </c>
      <c r="H83" s="132">
        <f>IFERROR(VLOOKUP(B83,'Castelli Pavesi'!A$12:P$100,16,0),0)</f>
        <v>0</v>
      </c>
      <c r="I83" s="132">
        <f>IFERROR(VLOOKUP(B83,Solidarietà!A$12:P$100,16,0),0)</f>
        <v>1.4602499999999998</v>
      </c>
      <c r="J83" s="131">
        <f>IFERROR(VLOOKUP(B83,'Coppa Monza'!A$12:P$100,16,0),0)</f>
        <v>11.165000000000001</v>
      </c>
      <c r="K83" s="131">
        <f>IFERROR(VLOOKUP(B83,Maserati!A$12:P$100,16,0),0)</f>
        <v>0</v>
      </c>
      <c r="L83" s="131">
        <f>IFERROR(VLOOKUP(B83,'200 Miglia CR'!A:P,16,0),0)</f>
        <v>18.595499999999998</v>
      </c>
      <c r="M83" s="131">
        <f>IFERROR(VLOOKUP(B83,Ambrosiano!A:Q,16,0),0)</f>
        <v>0</v>
      </c>
      <c r="N83" s="131">
        <f>IFERROR(VLOOKUP(B83,#REF!,16,0),0)</f>
        <v>0</v>
      </c>
      <c r="O83" s="135"/>
      <c r="P83" s="138">
        <f t="shared" si="12"/>
        <v>32.598549999999996</v>
      </c>
      <c r="R83" s="136">
        <f t="shared" si="10"/>
        <v>4</v>
      </c>
      <c r="S83" s="137">
        <f>VLOOKUP(R83,Regolamento!J$6:L$14,3,0)</f>
        <v>1.1499999999999999</v>
      </c>
      <c r="U83" s="138">
        <f t="shared" si="11"/>
        <v>37.488332499999991</v>
      </c>
      <c r="W83" s="62"/>
      <c r="X83" s="78"/>
    </row>
    <row r="84" spans="1:24" s="8" customFormat="1" x14ac:dyDescent="0.25">
      <c r="A84" s="8">
        <v>79</v>
      </c>
      <c r="B84" s="8" t="s">
        <v>145</v>
      </c>
      <c r="C84" s="12" t="str">
        <f>IFERROR(VLOOKUP(B84,concorrenti!A:C,3,0)," ")</f>
        <v>B</v>
      </c>
      <c r="D84" s="12" t="str">
        <f>VLOOKUP(B84,concorrenti!A:E,5,0)</f>
        <v>X</v>
      </c>
      <c r="E84" s="59" t="str">
        <f>VLOOKUP(B84,concorrenti!A$4:G$334,2,0)</f>
        <v>CAVEM</v>
      </c>
      <c r="F84" s="131">
        <f>IFERROR(VLOOKUP(B84,'Nora Sciplino'!A$11:P$99,16,0),0)</f>
        <v>0</v>
      </c>
      <c r="G84" s="132">
        <f>IFERROR(VLOOKUP(B84,Castellotti!A$11:P$99,16,0),0)</f>
        <v>0</v>
      </c>
      <c r="H84" s="132">
        <f>IFERROR(VLOOKUP(B84,'Castelli Pavesi'!A$12:P$100,16,0),0)</f>
        <v>0</v>
      </c>
      <c r="I84" s="132">
        <f>IFERROR(VLOOKUP(B84,Solidarietà!A$12:P$100,16,0),0)</f>
        <v>0</v>
      </c>
      <c r="J84" s="163">
        <f>IFERROR(VLOOKUP(B84,'Coppa Monza'!A$12:P$100,16,0),0)</f>
        <v>35.728000000000002</v>
      </c>
      <c r="K84" s="131">
        <f>IFERROR(VLOOKUP(B84,Maserati!A$12:P$100,16,0),0)</f>
        <v>0</v>
      </c>
      <c r="L84" s="131">
        <f>IFERROR(VLOOKUP(B84,'200 Miglia CR'!A:P,16,0),0)</f>
        <v>0</v>
      </c>
      <c r="M84" s="131">
        <f>IFERROR(VLOOKUP(B84,Ambrosiano!A:Q,16,0),0)</f>
        <v>0</v>
      </c>
      <c r="N84" s="131">
        <f>IFERROR(VLOOKUP(B84,#REF!,16,0),0)</f>
        <v>0</v>
      </c>
      <c r="O84" s="79"/>
      <c r="P84" s="133">
        <f t="shared" si="12"/>
        <v>35.728000000000002</v>
      </c>
      <c r="Q84"/>
      <c r="R84" s="45">
        <f t="shared" si="10"/>
        <v>1</v>
      </c>
      <c r="S84" s="134">
        <f>VLOOKUP(R84,Regolamento!J$6:L$14,3,0)</f>
        <v>1</v>
      </c>
      <c r="T84"/>
      <c r="U84" s="133">
        <f t="shared" si="11"/>
        <v>35.728000000000002</v>
      </c>
    </row>
    <row r="85" spans="1:24" s="8" customFormat="1" x14ac:dyDescent="0.25">
      <c r="A85" s="8">
        <v>80</v>
      </c>
      <c r="B85" s="8" t="s">
        <v>14</v>
      </c>
      <c r="C85" s="12" t="str">
        <f>IFERROR(VLOOKUP(B85,concorrenti!A:C,3,0)," ")</f>
        <v>A</v>
      </c>
      <c r="D85" s="12">
        <f>VLOOKUP(B85,concorrenti!A:E,5,0)</f>
        <v>0</v>
      </c>
      <c r="E85" s="59" t="str">
        <f>VLOOKUP(B85,concorrenti!A$4:G$334,2,0)</f>
        <v>VAMS</v>
      </c>
      <c r="F85" s="131">
        <f>IFERROR(VLOOKUP(B85,'Nora Sciplino'!A$11:P$99,16,0),0)</f>
        <v>0</v>
      </c>
      <c r="G85" s="132">
        <f>IFERROR(VLOOKUP(B85,Castellotti!A$11:P$99,16,0),0)</f>
        <v>33.984000000000009</v>
      </c>
      <c r="H85" s="132">
        <f>IFERROR(VLOOKUP(B85,'Castelli Pavesi'!A$12:P$100,16,0),0)</f>
        <v>0</v>
      </c>
      <c r="I85" s="132">
        <f>IFERROR(VLOOKUP(B85,Solidarietà!A$12:P$100,16,0),0)</f>
        <v>0</v>
      </c>
      <c r="J85" s="131">
        <f>IFERROR(VLOOKUP(B85,'Coppa Monza'!A$12:P$100,16,0),0)</f>
        <v>0</v>
      </c>
      <c r="K85" s="131">
        <f>IFERROR(VLOOKUP(B85,Maserati!A$12:P$100,16,0),0)</f>
        <v>0</v>
      </c>
      <c r="L85" s="131">
        <f>IFERROR(VLOOKUP(B85,'200 Miglia CR'!A:P,16,0),0)</f>
        <v>0</v>
      </c>
      <c r="M85" s="131">
        <f>IFERROR(VLOOKUP(B85,Ambrosiano!A:Q,16,0),0)</f>
        <v>0</v>
      </c>
      <c r="N85" s="131">
        <f>IFERROR(VLOOKUP(B85,#REF!,16,0),0)</f>
        <v>0</v>
      </c>
      <c r="O85" s="79"/>
      <c r="P85" s="133">
        <f t="shared" si="12"/>
        <v>33.984000000000009</v>
      </c>
      <c r="Q85"/>
      <c r="R85" s="45">
        <f t="shared" si="10"/>
        <v>1</v>
      </c>
      <c r="S85" s="134">
        <f>VLOOKUP(R85,Regolamento!J$6:L$14,3,0)</f>
        <v>1</v>
      </c>
      <c r="T85"/>
      <c r="U85" s="133">
        <f t="shared" si="11"/>
        <v>33.984000000000009</v>
      </c>
      <c r="W85" s="62"/>
      <c r="X85" s="78"/>
    </row>
    <row r="86" spans="1:24" s="72" customFormat="1" x14ac:dyDescent="0.25">
      <c r="A86" s="8">
        <v>81</v>
      </c>
      <c r="B86" s="8" t="s">
        <v>746</v>
      </c>
      <c r="C86" s="12" t="str">
        <f>IFERROR(VLOOKUP(B86,concorrenti!A:C,3,0)," ")</f>
        <v>C</v>
      </c>
      <c r="D86" s="12">
        <f>VLOOKUP(B86,concorrenti!A:E,5,0)</f>
        <v>0</v>
      </c>
      <c r="E86" s="59" t="str">
        <f>VLOOKUP(B86,concorrenti!A$4:G$334,2,0)</f>
        <v>VCC CARDUCCI</v>
      </c>
      <c r="F86" s="131">
        <f>IFERROR(VLOOKUP(B86,'Nora Sciplino'!A$11:P$99,16,0),0)</f>
        <v>0</v>
      </c>
      <c r="G86" s="132">
        <f>IFERROR(VLOOKUP(B86,Castellotti!A$11:P$99,16,0),0)</f>
        <v>0</v>
      </c>
      <c r="H86" s="132">
        <f>IFERROR(VLOOKUP(B86,'Castelli Pavesi'!A$12:P$100,16,0),0)</f>
        <v>0</v>
      </c>
      <c r="I86" s="132">
        <f>IFERROR(VLOOKUP(B86,Solidarietà!A$12:P$100,16,0),0)</f>
        <v>0</v>
      </c>
      <c r="J86" s="131">
        <f>IFERROR(VLOOKUP(B86,'Coppa Monza'!A$12:P$100,16,0),0)</f>
        <v>0</v>
      </c>
      <c r="K86" s="131">
        <f>IFERROR(VLOOKUP(B86,Maserati!A$12:P$100,16,0),0)</f>
        <v>33.339599999999997</v>
      </c>
      <c r="L86" s="131">
        <f>IFERROR(VLOOKUP(B86,'200 Miglia CR'!A:P,16,0),0)</f>
        <v>0</v>
      </c>
      <c r="M86" s="131">
        <f>IFERROR(VLOOKUP(B86,Ambrosiano!A:Q,16,0),0)</f>
        <v>0</v>
      </c>
      <c r="N86" s="131">
        <f>IFERROR(VLOOKUP(B86,#REF!,16,0),0)</f>
        <v>0</v>
      </c>
      <c r="O86" s="135"/>
      <c r="P86" s="133">
        <f t="shared" si="12"/>
        <v>33.339599999999997</v>
      </c>
      <c r="Q86" s="8"/>
      <c r="R86" s="136">
        <f t="shared" si="10"/>
        <v>1</v>
      </c>
      <c r="S86" s="134">
        <f>VLOOKUP(R86,Regolamento!J$6:L$14,3,0)</f>
        <v>1</v>
      </c>
      <c r="T86" s="8"/>
      <c r="U86" s="138">
        <f t="shared" si="11"/>
        <v>33.339599999999997</v>
      </c>
    </row>
    <row r="87" spans="1:24" s="8" customFormat="1" x14ac:dyDescent="0.25">
      <c r="A87" s="8">
        <v>82</v>
      </c>
      <c r="B87" t="s">
        <v>154</v>
      </c>
      <c r="C87" s="12" t="str">
        <f>IFERROR(VLOOKUP(B87,concorrenti!A:C,3,0)," ")</f>
        <v>B</v>
      </c>
      <c r="D87" s="12">
        <f>VLOOKUP(B87,concorrenti!A:E,5,0)</f>
        <v>0</v>
      </c>
      <c r="E87" s="59" t="str">
        <f>VLOOKUP(B87,concorrenti!A$4:G$334,2,0)</f>
        <v>CMAE</v>
      </c>
      <c r="F87" s="131">
        <f>IFERROR(VLOOKUP(B87,'Nora Sciplino'!A$11:P$99,16,0),0)</f>
        <v>1.3778000000000001</v>
      </c>
      <c r="G87" s="132">
        <f>IFERROR(VLOOKUP(B87,Castellotti!A$11:P$99,16,0),0)</f>
        <v>5.6640000000000006</v>
      </c>
      <c r="H87" s="132">
        <f>IFERROR(VLOOKUP(B87,'Castelli Pavesi'!A$12:P$100,16,0),0)</f>
        <v>0</v>
      </c>
      <c r="I87" s="132">
        <f>IFERROR(VLOOKUP(B87,Solidarietà!A$12:P$100,16,0),0)</f>
        <v>0</v>
      </c>
      <c r="J87" s="131">
        <f>IFERROR(VLOOKUP(B87,'Coppa Monza'!A$12:P$100,16,0),0)</f>
        <v>22.330000000000002</v>
      </c>
      <c r="K87" s="131">
        <f>IFERROR(VLOOKUP(B87,Maserati!A$12:P$100,16,0),0)</f>
        <v>0</v>
      </c>
      <c r="L87" s="131">
        <f>IFERROR(VLOOKUP(B87,'200 Miglia CR'!A:P,16,0),0)</f>
        <v>0</v>
      </c>
      <c r="M87" s="131">
        <f>IFERROR(VLOOKUP(B87,Ambrosiano!A:Q,16,0),0)</f>
        <v>0</v>
      </c>
      <c r="N87" s="131">
        <f>IFERROR(VLOOKUP(B87,#REF!,16,0),0)</f>
        <v>0</v>
      </c>
      <c r="O87" s="135"/>
      <c r="P87" s="133">
        <f t="shared" si="12"/>
        <v>29.3718</v>
      </c>
      <c r="R87" s="136">
        <f t="shared" si="10"/>
        <v>3</v>
      </c>
      <c r="S87" s="137">
        <f>VLOOKUP(R87,Regolamento!J$6:L$14,3,0)</f>
        <v>1.1000000000000001</v>
      </c>
      <c r="U87" s="138">
        <f t="shared" si="11"/>
        <v>32.308980000000005</v>
      </c>
    </row>
    <row r="88" spans="1:24" s="8" customFormat="1" x14ac:dyDescent="0.25">
      <c r="A88" s="8">
        <v>83</v>
      </c>
      <c r="B88" t="s">
        <v>774</v>
      </c>
      <c r="C88" s="12" t="str">
        <f>IFERROR(VLOOKUP(B88,concorrenti!A:C,3,0)," ")</f>
        <v>C</v>
      </c>
      <c r="D88" s="12">
        <f>VLOOKUP(B88,concorrenti!A:E,5,0)</f>
        <v>0</v>
      </c>
      <c r="E88" s="59" t="str">
        <f>VLOOKUP(B88,concorrenti!A$4:G$334,2,0)</f>
        <v>CASTELLOTTI</v>
      </c>
      <c r="F88" s="131">
        <f>IFERROR(VLOOKUP(B88,'Nora Sciplino'!A$11:P$99,16,0),0)</f>
        <v>0</v>
      </c>
      <c r="G88" s="132">
        <f>IFERROR(VLOOKUP(B88,Castellotti!A$11:P$99,16,0),0)</f>
        <v>0</v>
      </c>
      <c r="H88" s="132">
        <f>IFERROR(VLOOKUP(B88,'Castelli Pavesi'!A$12:P$100,16,0),0)</f>
        <v>0</v>
      </c>
      <c r="I88" s="132">
        <f>IFERROR(VLOOKUP(B88,Solidarietà!A$12:P$100,16,0),0)</f>
        <v>0</v>
      </c>
      <c r="J88" s="131">
        <f>IFERROR(VLOOKUP(B88,'Coppa Monza'!A$12:P$100,16,0),0)</f>
        <v>0</v>
      </c>
      <c r="K88" s="131">
        <f>IFERROR(VLOOKUP(B88,Maserati!A$12:P$100,16,0),0)</f>
        <v>30.958200000000001</v>
      </c>
      <c r="L88" s="131">
        <f>IFERROR(VLOOKUP(B88,'200 Miglia CR'!A:P,16,0),0)</f>
        <v>0</v>
      </c>
      <c r="M88" s="131">
        <f>IFERROR(VLOOKUP(B88,Ambrosiano!A:Q,16,0),0)</f>
        <v>0</v>
      </c>
      <c r="N88" s="131">
        <f>IFERROR(VLOOKUP(B88,#REF!,16,0),0)</f>
        <v>0</v>
      </c>
      <c r="O88" s="135"/>
      <c r="P88" s="133">
        <f t="shared" si="12"/>
        <v>30.958200000000001</v>
      </c>
      <c r="R88" s="136">
        <f t="shared" si="10"/>
        <v>1</v>
      </c>
      <c r="S88" s="134">
        <f>VLOOKUP(R88,Regolamento!J$6:L$14,3,0)</f>
        <v>1</v>
      </c>
      <c r="U88" s="138">
        <f t="shared" si="11"/>
        <v>30.958200000000001</v>
      </c>
      <c r="W88" s="62"/>
      <c r="X88" s="78"/>
    </row>
    <row r="89" spans="1:24" s="8" customFormat="1" x14ac:dyDescent="0.25">
      <c r="A89" s="8">
        <v>84</v>
      </c>
      <c r="B89" s="8" t="s">
        <v>299</v>
      </c>
      <c r="C89" s="12" t="str">
        <f>IFERROR(VLOOKUP(B89,concorrenti!A:C,3,0)," ")</f>
        <v>C</v>
      </c>
      <c r="D89" s="12">
        <f>VLOOKUP(B89,concorrenti!A:E,5,0)</f>
        <v>0</v>
      </c>
      <c r="E89" s="59" t="str">
        <f>VLOOKUP(B89,concorrenti!A$4:G$334,2,0)</f>
        <v xml:space="preserve"> CAVEC</v>
      </c>
      <c r="F89" s="131">
        <f>IFERROR(VLOOKUP(B89,'Nora Sciplino'!A$11:P$99,16,0),0)</f>
        <v>0</v>
      </c>
      <c r="G89" s="132">
        <f>IFERROR(VLOOKUP(B89,Castellotti!A$11:P$99,16,0),0)</f>
        <v>1.4160000000000001</v>
      </c>
      <c r="H89" s="132">
        <f>IFERROR(VLOOKUP(B89,'Castelli Pavesi'!A$12:P$100,16,0),0)</f>
        <v>0</v>
      </c>
      <c r="I89" s="132">
        <f>IFERROR(VLOOKUP(B89,Solidarietà!A$12:P$100,16,0),0)</f>
        <v>1.4602499999999998</v>
      </c>
      <c r="J89" s="131">
        <f>IFERROR(VLOOKUP(B89,'Coppa Monza'!A$12:P$100,16,0),0)</f>
        <v>24.562999999999999</v>
      </c>
      <c r="K89" s="131">
        <f>IFERROR(VLOOKUP(B89,Maserati!A$12:P$100,16,0),0)</f>
        <v>0</v>
      </c>
      <c r="L89" s="131">
        <f>IFERROR(VLOOKUP(B89,'200 Miglia CR'!A:P,16,0),0)</f>
        <v>0</v>
      </c>
      <c r="M89" s="131">
        <f>IFERROR(VLOOKUP(B89,Ambrosiano!A:Q,16,0),0)</f>
        <v>0</v>
      </c>
      <c r="N89" s="131">
        <f>IFERROR(VLOOKUP(B89,#REF!,16,0),0)</f>
        <v>0</v>
      </c>
      <c r="O89" s="135"/>
      <c r="P89" s="133">
        <f t="shared" si="12"/>
        <v>27.439249999999998</v>
      </c>
      <c r="R89" s="45">
        <f t="shared" si="10"/>
        <v>3</v>
      </c>
      <c r="S89" s="134">
        <f>VLOOKUP(R89,Regolamento!J$6:L$14,3,0)</f>
        <v>1.1000000000000001</v>
      </c>
      <c r="U89" s="138">
        <f t="shared" si="11"/>
        <v>30.183174999999999</v>
      </c>
    </row>
    <row r="90" spans="1:24" s="8" customFormat="1" x14ac:dyDescent="0.25">
      <c r="A90" s="8">
        <v>85</v>
      </c>
      <c r="B90" s="63" t="s">
        <v>851</v>
      </c>
      <c r="C90" s="12" t="str">
        <f>IFERROR(VLOOKUP(B90,concorrenti!A:C,3,0)," ")</f>
        <v>B</v>
      </c>
      <c r="D90" s="12">
        <f>VLOOKUP(B90,concorrenti!A:E,5,0)</f>
        <v>0</v>
      </c>
      <c r="E90" s="59" t="str">
        <f>VLOOKUP(B90,concorrenti!A$4:G$334,2,0)</f>
        <v>CAVEC</v>
      </c>
      <c r="F90" s="131">
        <f>IFERROR(VLOOKUP(B90,'Nora Sciplino'!A$11:P$99,16,0),0)</f>
        <v>0</v>
      </c>
      <c r="G90" s="132">
        <f>IFERROR(VLOOKUP(B90,Castellotti!A$11:P$99,16,0),0)</f>
        <v>0</v>
      </c>
      <c r="H90" s="132">
        <f>IFERROR(VLOOKUP(B90,'Castelli Pavesi'!A$12:P$100,16,0),0)</f>
        <v>0</v>
      </c>
      <c r="I90" s="132">
        <f>IFERROR(VLOOKUP(B90,Solidarietà!A$12:P$100,16,0),0)</f>
        <v>0</v>
      </c>
      <c r="J90" s="131">
        <f>IFERROR(VLOOKUP(B90,'Coppa Monza'!A$12:P$100,16,0),0)</f>
        <v>0</v>
      </c>
      <c r="K90" s="131">
        <f>IFERROR(VLOOKUP(B90,Maserati!A$12:P$100,16,0),0)</f>
        <v>0</v>
      </c>
      <c r="L90" s="131">
        <f>IFERROR(VLOOKUP(B90,'200 Miglia CR'!A:P,16,0),0)</f>
        <v>29.221499999999995</v>
      </c>
      <c r="M90" s="131">
        <f>IFERROR(VLOOKUP(B90,Ambrosiano!A:Q,16,0),0)</f>
        <v>0</v>
      </c>
      <c r="N90" s="131">
        <f>IFERROR(VLOOKUP(B90,#REF!,16,0),0)</f>
        <v>0</v>
      </c>
      <c r="O90" s="135"/>
      <c r="P90" s="133">
        <f t="shared" si="12"/>
        <v>29.221499999999995</v>
      </c>
      <c r="R90" s="136">
        <f t="shared" si="10"/>
        <v>1</v>
      </c>
      <c r="S90" s="134">
        <f>VLOOKUP(R90,Regolamento!J$6:L$14,3,0)</f>
        <v>1</v>
      </c>
      <c r="U90" s="138">
        <f t="shared" si="11"/>
        <v>29.221499999999995</v>
      </c>
      <c r="W90" s="62"/>
      <c r="X90" s="78"/>
    </row>
    <row r="91" spans="1:24" s="8" customFormat="1" x14ac:dyDescent="0.25">
      <c r="A91" s="8">
        <v>86</v>
      </c>
      <c r="B91" t="s">
        <v>413</v>
      </c>
      <c r="C91" s="12" t="str">
        <f>IFERROR(VLOOKUP(B91,concorrenti!A:C,3,0)," ")</f>
        <v>B</v>
      </c>
      <c r="D91" s="12">
        <f>VLOOKUP(B91,concorrenti!A:E,5,0)</f>
        <v>0</v>
      </c>
      <c r="E91" s="59" t="str">
        <f>VLOOKUP(B91,concorrenti!A$4:G$334,2,0)</f>
        <v>CASTELLOTTI</v>
      </c>
      <c r="F91" s="131">
        <f>IFERROR(VLOOKUP(B91,'Nora Sciplino'!A$11:P$99,16,0),0)</f>
        <v>27.556000000000004</v>
      </c>
      <c r="G91" s="132">
        <f>IFERROR(VLOOKUP(B91,Castellotti!A$11:P$99,16,0),0)</f>
        <v>0</v>
      </c>
      <c r="H91" s="132">
        <f>IFERROR(VLOOKUP(B91,'Castelli Pavesi'!A$12:P$100,16,0),0)</f>
        <v>1E-3</v>
      </c>
      <c r="I91" s="132">
        <f>IFERROR(VLOOKUP(B91,Solidarietà!A$12:P$100,16,0),0)</f>
        <v>0</v>
      </c>
      <c r="J91" s="131">
        <f>IFERROR(VLOOKUP(B91,'Coppa Monza'!A$12:P$100,16,0),0)</f>
        <v>0</v>
      </c>
      <c r="K91" s="131">
        <f>IFERROR(VLOOKUP(B91,Maserati!A$12:P$100,16,0),0)</f>
        <v>0</v>
      </c>
      <c r="L91" s="131">
        <f>IFERROR(VLOOKUP(B91,'200 Miglia CR'!A:P,16,0),0)</f>
        <v>0</v>
      </c>
      <c r="M91" s="131">
        <f>IFERROR(VLOOKUP(B91,Ambrosiano!A:Q,16,0),0)</f>
        <v>0</v>
      </c>
      <c r="N91" s="131">
        <f>IFERROR(VLOOKUP(B91,#REF!,16,0),0)</f>
        <v>0</v>
      </c>
      <c r="O91" s="135"/>
      <c r="P91" s="133">
        <f t="shared" si="12"/>
        <v>27.557000000000006</v>
      </c>
      <c r="R91" s="136">
        <f t="shared" si="10"/>
        <v>2</v>
      </c>
      <c r="S91" s="137">
        <f>VLOOKUP(R91,Regolamento!J$6:L$14,3,0)</f>
        <v>1.05</v>
      </c>
      <c r="U91" s="138">
        <f t="shared" si="11"/>
        <v>28.934850000000008</v>
      </c>
      <c r="W91" s="62"/>
      <c r="X91" s="78"/>
    </row>
    <row r="92" spans="1:24" s="8" customFormat="1" x14ac:dyDescent="0.25">
      <c r="A92" s="8">
        <v>87</v>
      </c>
      <c r="B92" s="8" t="s">
        <v>691</v>
      </c>
      <c r="C92" s="12" t="str">
        <f>IFERROR(VLOOKUP(B92,concorrenti!A:C,3,0)," ")</f>
        <v>B</v>
      </c>
      <c r="D92" s="12">
        <f>VLOOKUP(B92,concorrenti!A:E,5,0)</f>
        <v>0</v>
      </c>
      <c r="E92" s="59" t="str">
        <f>VLOOKUP(B92,concorrenti!A$4:G$334,2,0)</f>
        <v>CMAE</v>
      </c>
      <c r="F92" s="131">
        <f>IFERROR(VLOOKUP(B92,'Nora Sciplino'!A$11:P$99,16,0),0)</f>
        <v>0</v>
      </c>
      <c r="G92" s="132">
        <f>IFERROR(VLOOKUP(B92,Castellotti!A$11:P$99,16,0),0)</f>
        <v>0</v>
      </c>
      <c r="H92" s="132">
        <f>IFERROR(VLOOKUP(B92,'Castelli Pavesi'!A$12:P$100,16,0),0)</f>
        <v>0</v>
      </c>
      <c r="I92" s="132">
        <f>IFERROR(VLOOKUP(B92,Solidarietà!A$12:P$100,16,0),0)</f>
        <v>0</v>
      </c>
      <c r="J92" s="160">
        <f>IFERROR(VLOOKUP(B92,'Coppa Monza'!A$12:P$100,16,0),0)</f>
        <v>26.795999999999999</v>
      </c>
      <c r="K92" s="131">
        <f>IFERROR(VLOOKUP(B92,Maserati!A$12:P$100,16,0),0)</f>
        <v>0</v>
      </c>
      <c r="L92" s="131">
        <f>IFERROR(VLOOKUP(B92,'200 Miglia CR'!A:P,16,0),0)</f>
        <v>0</v>
      </c>
      <c r="M92" s="131">
        <f>IFERROR(VLOOKUP(B92,Ambrosiano!A:Q,16,0),0)</f>
        <v>0</v>
      </c>
      <c r="N92" s="131">
        <f>IFERROR(VLOOKUP(B92,#REF!,16,0),0)</f>
        <v>0</v>
      </c>
      <c r="O92" s="135"/>
      <c r="P92" s="133">
        <f t="shared" si="12"/>
        <v>26.795999999999999</v>
      </c>
      <c r="R92" s="136">
        <f t="shared" si="10"/>
        <v>1</v>
      </c>
      <c r="S92" s="134">
        <f>VLOOKUP(R92,Regolamento!J$6:L$14,3,0)</f>
        <v>1</v>
      </c>
      <c r="U92" s="138">
        <f t="shared" si="11"/>
        <v>26.795999999999999</v>
      </c>
    </row>
    <row r="93" spans="1:24" s="8" customFormat="1" x14ac:dyDescent="0.25">
      <c r="A93" s="8">
        <v>88</v>
      </c>
      <c r="B93" s="8" t="s">
        <v>337</v>
      </c>
      <c r="C93" s="12" t="str">
        <f>IFERROR(VLOOKUP(B93,concorrenti!A:C,3,0)," ")</f>
        <v>C</v>
      </c>
      <c r="D93" s="12">
        <f>VLOOKUP(B93,concorrenti!A:E,5,0)</f>
        <v>0</v>
      </c>
      <c r="E93" s="59" t="str">
        <f>VLOOKUP(B93,concorrenti!A$4:G$334,2,0)</f>
        <v>VCC CARDUCCI</v>
      </c>
      <c r="F93" s="131">
        <f>IFERROR(VLOOKUP(B93,'Nora Sciplino'!A$11:P$99,16,0),0)</f>
        <v>0</v>
      </c>
      <c r="G93" s="132">
        <f>IFERROR(VLOOKUP(B93,Castellotti!A$11:P$99,16,0),0)</f>
        <v>0</v>
      </c>
      <c r="H93" s="132">
        <f>IFERROR(VLOOKUP(B93,'Castelli Pavesi'!A$12:P$100,16,0),0)</f>
        <v>24.3432</v>
      </c>
      <c r="I93" s="132">
        <f>IFERROR(VLOOKUP(B93,Solidarietà!A$12:P$100,16,0),0)</f>
        <v>0</v>
      </c>
      <c r="J93" s="131">
        <f>IFERROR(VLOOKUP(B93,'Coppa Monza'!A$12:P$100,16,0),0)</f>
        <v>0</v>
      </c>
      <c r="K93" s="131">
        <f>IFERROR(VLOOKUP(B93,Maserati!A$12:P$100,16,0),0)</f>
        <v>0</v>
      </c>
      <c r="L93" s="131">
        <f>IFERROR(VLOOKUP(B93,'200 Miglia CR'!A:P,16,0),0)</f>
        <v>0</v>
      </c>
      <c r="M93" s="131">
        <f>IFERROR(VLOOKUP(B93,Ambrosiano!A:Q,16,0),0)</f>
        <v>0</v>
      </c>
      <c r="N93" s="131">
        <f>IFERROR(VLOOKUP(B93,#REF!,16,0),0)</f>
        <v>0</v>
      </c>
      <c r="O93" s="135"/>
      <c r="P93" s="133">
        <f t="shared" si="12"/>
        <v>24.3432</v>
      </c>
      <c r="R93" s="136">
        <f t="shared" si="10"/>
        <v>1</v>
      </c>
      <c r="S93" s="134">
        <f>VLOOKUP(R93,Regolamento!J$6:L$14,3,0)</f>
        <v>1</v>
      </c>
      <c r="U93" s="138">
        <f t="shared" si="11"/>
        <v>24.3432</v>
      </c>
    </row>
    <row r="94" spans="1:24" s="8" customFormat="1" x14ac:dyDescent="0.25">
      <c r="A94" s="8">
        <v>89</v>
      </c>
      <c r="B94" s="8" t="s">
        <v>232</v>
      </c>
      <c r="C94" s="12" t="str">
        <f>IFERROR(VLOOKUP(B94,concorrenti!A:C,3,0)," ")</f>
        <v>B</v>
      </c>
      <c r="D94" s="12">
        <f>VLOOKUP(B94,concorrenti!A:E,5,0)</f>
        <v>0</v>
      </c>
      <c r="E94" s="59" t="str">
        <f>VLOOKUP(B94,concorrenti!A$4:G$334,2,0)</f>
        <v>VAMS</v>
      </c>
      <c r="F94" s="131">
        <f>IFERROR(VLOOKUP(B94,'Nora Sciplino'!A$11:P$99,16,0),0)</f>
        <v>22.044800000000002</v>
      </c>
      <c r="G94" s="132">
        <f>IFERROR(VLOOKUP(B94,Castellotti!A$11:P$99,16,0),0)</f>
        <v>0</v>
      </c>
      <c r="H94" s="132">
        <f>IFERROR(VLOOKUP(B94,'Castelli Pavesi'!A$12:P$100,16,0),0)</f>
        <v>0</v>
      </c>
      <c r="I94" s="132">
        <f>IFERROR(VLOOKUP(B94,Solidarietà!A$12:P$100,16,0),0)</f>
        <v>0</v>
      </c>
      <c r="J94" s="131">
        <f>IFERROR(VLOOKUP(B94,'Coppa Monza'!A$12:P$100,16,0),0)</f>
        <v>0</v>
      </c>
      <c r="K94" s="131">
        <f>IFERROR(VLOOKUP(B94,Maserati!A$12:P$100,16,0),0)</f>
        <v>0</v>
      </c>
      <c r="L94" s="131">
        <f>IFERROR(VLOOKUP(B94,'200 Miglia CR'!A:P,16,0),0)</f>
        <v>0</v>
      </c>
      <c r="M94" s="131">
        <f>IFERROR(VLOOKUP(B94,Ambrosiano!A:Q,16,0),0)</f>
        <v>0</v>
      </c>
      <c r="N94" s="131">
        <f>IFERROR(VLOOKUP(B94,#REF!,16,0),0)</f>
        <v>0</v>
      </c>
      <c r="O94" s="135"/>
      <c r="P94" s="133">
        <f t="shared" si="12"/>
        <v>22.044800000000002</v>
      </c>
      <c r="R94" s="136">
        <f t="shared" si="10"/>
        <v>1</v>
      </c>
      <c r="S94" s="137">
        <f>VLOOKUP(R94,Regolamento!J$6:L$14,3,0)</f>
        <v>1</v>
      </c>
      <c r="U94" s="138">
        <f t="shared" si="11"/>
        <v>22.044800000000002</v>
      </c>
      <c r="W94" s="62"/>
      <c r="X94" s="78"/>
    </row>
    <row r="95" spans="1:24" s="8" customFormat="1" x14ac:dyDescent="0.25">
      <c r="A95" s="8">
        <v>90</v>
      </c>
      <c r="B95" s="71" t="s">
        <v>387</v>
      </c>
      <c r="C95" s="12" t="str">
        <f>IFERROR(VLOOKUP(B95,concorrenti!A:C,3,0)," ")</f>
        <v>C</v>
      </c>
      <c r="D95" s="12">
        <f>VLOOKUP(B95,concorrenti!A:E,5,0)</f>
        <v>0</v>
      </c>
      <c r="E95" s="59" t="str">
        <f>VLOOKUP(B95,concorrenti!A$4:G$334,2,0)</f>
        <v>VCC CARDUCCI</v>
      </c>
      <c r="F95" s="131">
        <f>IFERROR(VLOOKUP(B95,'Nora Sciplino'!A$11:P$99,16,0),0)</f>
        <v>0</v>
      </c>
      <c r="G95" s="132">
        <f>IFERROR(VLOOKUP(B95,Castellotti!A$11:P$99,16,0),0)</f>
        <v>0</v>
      </c>
      <c r="H95" s="132">
        <f>IFERROR(VLOOKUP(B95,'Castelli Pavesi'!A$12:P$100,16,0),0)</f>
        <v>0</v>
      </c>
      <c r="I95" s="132">
        <f>IFERROR(VLOOKUP(B95,Solidarietà!A$12:P$100,16,0),0)</f>
        <v>0</v>
      </c>
      <c r="J95" s="131">
        <f>IFERROR(VLOOKUP(B95,'Coppa Monza'!A$12:P$100,16,0),0)</f>
        <v>0</v>
      </c>
      <c r="K95" s="131">
        <f>IFERROR(VLOOKUP(B95,Maserati!A$12:P$100,16,0),0)</f>
        <v>21.432600000000001</v>
      </c>
      <c r="L95" s="131">
        <f>IFERROR(VLOOKUP(B95,'200 Miglia CR'!A:P,16,0),0)</f>
        <v>0</v>
      </c>
      <c r="M95" s="131">
        <f>IFERROR(VLOOKUP(B95,Ambrosiano!A:Q,16,0),0)</f>
        <v>0</v>
      </c>
      <c r="N95" s="131">
        <f>IFERROR(VLOOKUP(B95,#REF!,16,0),0)</f>
        <v>0</v>
      </c>
      <c r="O95" s="135"/>
      <c r="P95" s="133">
        <f t="shared" si="12"/>
        <v>21.432600000000001</v>
      </c>
      <c r="R95" s="136">
        <f t="shared" si="10"/>
        <v>1</v>
      </c>
      <c r="S95" s="134">
        <f>VLOOKUP(R95,Regolamento!J$6:L$14,3,0)</f>
        <v>1</v>
      </c>
      <c r="U95" s="138">
        <f t="shared" si="11"/>
        <v>21.432600000000001</v>
      </c>
      <c r="W95" s="62"/>
      <c r="X95" s="78"/>
    </row>
    <row r="96" spans="1:24" s="8" customFormat="1" x14ac:dyDescent="0.25">
      <c r="A96" s="8">
        <v>91</v>
      </c>
      <c r="B96" s="8" t="s">
        <v>82</v>
      </c>
      <c r="C96" s="12" t="str">
        <f>IFERROR(VLOOKUP(B96,concorrenti!A:C,3,0)," ")</f>
        <v>C</v>
      </c>
      <c r="D96" s="12">
        <f>VLOOKUP(B96,concorrenti!A:E,5,0)</f>
        <v>0</v>
      </c>
      <c r="E96" s="59" t="str">
        <f>VLOOKUP(B96,concorrenti!A$4:G$334,2,0)</f>
        <v>CASTELLOTTI</v>
      </c>
      <c r="F96" s="131">
        <f>IFERROR(VLOOKUP(B96,'Nora Sciplino'!A$11:P$99,16,0),0)</f>
        <v>0</v>
      </c>
      <c r="G96" s="132">
        <f>IFERROR(VLOOKUP(B96,Castellotti!A$11:P$99,16,0),0)</f>
        <v>1.4160000000000001</v>
      </c>
      <c r="H96" s="132">
        <f>IFERROR(VLOOKUP(B96,'Castelli Pavesi'!A$12:P$100,16,0),0)</f>
        <v>18.933600000000002</v>
      </c>
      <c r="I96" s="132">
        <f>IFERROR(VLOOKUP(B96,Solidarietà!A$12:P$100,16,0),0)</f>
        <v>0</v>
      </c>
      <c r="J96" s="131">
        <f>IFERROR(VLOOKUP(B96,'Coppa Monza'!A$12:P$100,16,0),0)</f>
        <v>0</v>
      </c>
      <c r="K96" s="131">
        <f>IFERROR(VLOOKUP(B96,Maserati!A$12:P$100,16,0),0)</f>
        <v>0</v>
      </c>
      <c r="L96" s="131">
        <f>IFERROR(VLOOKUP(B96,'200 Miglia CR'!A:P,16,0),0)</f>
        <v>0</v>
      </c>
      <c r="M96" s="131">
        <f>IFERROR(VLOOKUP(B96,Ambrosiano!A:Q,16,0),0)</f>
        <v>0</v>
      </c>
      <c r="N96" s="131">
        <f>IFERROR(VLOOKUP(B96,#REF!,16,0),0)</f>
        <v>0</v>
      </c>
      <c r="O96" s="79"/>
      <c r="P96" s="133">
        <f t="shared" si="12"/>
        <v>20.349600000000002</v>
      </c>
      <c r="Q96"/>
      <c r="R96" s="45">
        <f t="shared" si="10"/>
        <v>2</v>
      </c>
      <c r="S96" s="134">
        <f>VLOOKUP(R96,Regolamento!J$6:L$14,3,0)</f>
        <v>1.05</v>
      </c>
      <c r="T96"/>
      <c r="U96" s="133">
        <f t="shared" si="11"/>
        <v>21.367080000000005</v>
      </c>
    </row>
    <row r="97" spans="1:24" s="8" customFormat="1" x14ac:dyDescent="0.25">
      <c r="A97" s="8">
        <v>92</v>
      </c>
      <c r="B97" s="63" t="s">
        <v>862</v>
      </c>
      <c r="C97" s="12" t="str">
        <f>IFERROR(VLOOKUP(B97,concorrenti!A:C,3,0)," ")</f>
        <v>C</v>
      </c>
      <c r="D97" s="12">
        <f>VLOOKUP(B97,concorrenti!A:E,5,0)</f>
        <v>0</v>
      </c>
      <c r="E97" s="59" t="str">
        <f>VLOOKUP(B97,concorrenti!A$4:G$334,2,0)</f>
        <v>CAVEC</v>
      </c>
      <c r="F97" s="131">
        <f>IFERROR(VLOOKUP(B97,'Nora Sciplino'!A$11:P$99,16,0),0)</f>
        <v>0</v>
      </c>
      <c r="G97" s="132">
        <f>IFERROR(VLOOKUP(B97,Castellotti!A$11:P$99,16,0),0)</f>
        <v>0</v>
      </c>
      <c r="H97" s="132">
        <f>IFERROR(VLOOKUP(B97,'Castelli Pavesi'!A$12:P$100,16,0),0)</f>
        <v>0</v>
      </c>
      <c r="I97" s="132">
        <f>IFERROR(VLOOKUP(B97,Solidarietà!A$12:P$100,16,0),0)</f>
        <v>0</v>
      </c>
      <c r="J97" s="131">
        <f>IFERROR(VLOOKUP(B97,'Coppa Monza'!A$12:P$100,16,0),0)</f>
        <v>0</v>
      </c>
      <c r="K97" s="131">
        <f>IFERROR(VLOOKUP(B97,Maserati!A$12:P$100,16,0),0)</f>
        <v>0</v>
      </c>
      <c r="L97" s="131">
        <f>IFERROR(VLOOKUP(B97,'200 Miglia CR'!A:P,16,0),0)</f>
        <v>21.251999999999999</v>
      </c>
      <c r="M97" s="131">
        <f>IFERROR(VLOOKUP(B97,Ambrosiano!A:Q,16,0),0)</f>
        <v>0</v>
      </c>
      <c r="N97" s="131">
        <f>IFERROR(VLOOKUP(B97,#REF!,16,0),0)</f>
        <v>0</v>
      </c>
      <c r="O97" s="135"/>
      <c r="P97" s="133">
        <f t="shared" si="12"/>
        <v>21.251999999999999</v>
      </c>
      <c r="R97" s="136">
        <f t="shared" si="10"/>
        <v>1</v>
      </c>
      <c r="S97" s="134">
        <f>VLOOKUP(R97,Regolamento!J$6:L$14,3,0)</f>
        <v>1</v>
      </c>
      <c r="U97" s="138">
        <f t="shared" si="11"/>
        <v>21.251999999999999</v>
      </c>
    </row>
    <row r="98" spans="1:24" s="8" customFormat="1" x14ac:dyDescent="0.25">
      <c r="A98" s="8">
        <v>93</v>
      </c>
      <c r="B98" s="71" t="s">
        <v>272</v>
      </c>
      <c r="C98" s="12" t="str">
        <f>IFERROR(VLOOKUP(B98,concorrenti!A:C,3,0)," ")</f>
        <v>C</v>
      </c>
      <c r="D98" s="12">
        <f>VLOOKUP(B98,concorrenti!A:E,5,0)</f>
        <v>0</v>
      </c>
      <c r="E98" s="59" t="str">
        <f>VLOOKUP(B98,concorrenti!A$4:G$334,2,0)</f>
        <v>OROBICO</v>
      </c>
      <c r="F98" s="131">
        <f>IFERROR(VLOOKUP(B98,'Nora Sciplino'!A$11:P$99,16,0),0)</f>
        <v>0</v>
      </c>
      <c r="G98" s="132">
        <f>IFERROR(VLOOKUP(B98,Castellotti!A$11:P$99,16,0),0)</f>
        <v>0</v>
      </c>
      <c r="H98" s="132">
        <f>IFERROR(VLOOKUP(B98,'Castelli Pavesi'!A$12:P$100,16,0),0)</f>
        <v>0</v>
      </c>
      <c r="I98" s="132">
        <f>IFERROR(VLOOKUP(B98,Solidarietà!A$12:P$100,16,0),0)</f>
        <v>20.443499999999997</v>
      </c>
      <c r="J98" s="131">
        <f>IFERROR(VLOOKUP(B98,'Coppa Monza'!A$12:P$100,16,0),0)</f>
        <v>0</v>
      </c>
      <c r="K98" s="131">
        <f>IFERROR(VLOOKUP(B98,Maserati!A$12:P$100,16,0),0)</f>
        <v>0</v>
      </c>
      <c r="L98" s="131">
        <f>IFERROR(VLOOKUP(B98,'200 Miglia CR'!A:P,16,0),0)</f>
        <v>0</v>
      </c>
      <c r="M98" s="131">
        <f>IFERROR(VLOOKUP(B98,Ambrosiano!A:Q,16,0),0)</f>
        <v>0</v>
      </c>
      <c r="N98" s="131">
        <f>IFERROR(VLOOKUP(B98,#REF!,16,0),0)</f>
        <v>0</v>
      </c>
      <c r="O98" s="135"/>
      <c r="P98" s="133">
        <f t="shared" si="12"/>
        <v>20.443499999999997</v>
      </c>
      <c r="R98" s="136">
        <f t="shared" si="10"/>
        <v>1</v>
      </c>
      <c r="S98" s="134">
        <f>VLOOKUP(R98,Regolamento!J$6:L$14,3,0)</f>
        <v>1</v>
      </c>
      <c r="U98" s="138">
        <f t="shared" si="11"/>
        <v>20.443499999999997</v>
      </c>
      <c r="W98" s="62"/>
      <c r="X98" s="78"/>
    </row>
    <row r="99" spans="1:24" s="8" customFormat="1" x14ac:dyDescent="0.25">
      <c r="A99" s="8">
        <v>94</v>
      </c>
      <c r="B99" s="8" t="s">
        <v>289</v>
      </c>
      <c r="C99" s="12" t="str">
        <f>IFERROR(VLOOKUP(B99,concorrenti!A:C,3,0)," ")</f>
        <v>C</v>
      </c>
      <c r="D99" s="12">
        <f>VLOOKUP(B99,concorrenti!A:E,5,0)</f>
        <v>0</v>
      </c>
      <c r="E99" s="59" t="str">
        <f>VLOOKUP(B99,concorrenti!A$4:G$334,2,0)</f>
        <v xml:space="preserve"> CAVEC</v>
      </c>
      <c r="F99" s="131">
        <f>IFERROR(VLOOKUP(B99,'Nora Sciplino'!A$11:P$99,16,0),0)</f>
        <v>0</v>
      </c>
      <c r="G99" s="132">
        <f>IFERROR(VLOOKUP(B99,Castellotti!A$11:P$99,16,0),0)</f>
        <v>0</v>
      </c>
      <c r="H99" s="132">
        <f>IFERROR(VLOOKUP(B99,'Castelli Pavesi'!A$12:P$100,16,0),0)</f>
        <v>0</v>
      </c>
      <c r="I99" s="132">
        <f>IFERROR(VLOOKUP(B99,Solidarietà!A$12:P$100,16,0),0)</f>
        <v>0</v>
      </c>
      <c r="J99" s="131">
        <f>IFERROR(VLOOKUP(B99,'Coppa Monza'!A$12:P$100,16,0),0)</f>
        <v>20.096999999999998</v>
      </c>
      <c r="K99" s="131">
        <f>IFERROR(VLOOKUP(B99,Maserati!A$12:P$100,16,0),0)</f>
        <v>0</v>
      </c>
      <c r="L99" s="131">
        <f>IFERROR(VLOOKUP(B99,'200 Miglia CR'!A:P,16,0),0)</f>
        <v>0</v>
      </c>
      <c r="M99" s="131">
        <f>IFERROR(VLOOKUP(B99,Ambrosiano!A:Q,16,0),0)</f>
        <v>0</v>
      </c>
      <c r="N99" s="131">
        <f>IFERROR(VLOOKUP(B99,#REF!,16,0),0)</f>
        <v>0</v>
      </c>
      <c r="O99" s="135"/>
      <c r="P99" s="133">
        <f t="shared" si="12"/>
        <v>20.096999999999998</v>
      </c>
      <c r="R99" s="136">
        <f t="shared" si="10"/>
        <v>1</v>
      </c>
      <c r="S99" s="134">
        <f>VLOOKUP(R99,Regolamento!J$6:L$14,3,0)</f>
        <v>1</v>
      </c>
      <c r="U99" s="138">
        <f t="shared" si="11"/>
        <v>20.096999999999998</v>
      </c>
    </row>
    <row r="100" spans="1:24" s="8" customFormat="1" x14ac:dyDescent="0.25">
      <c r="A100" s="8">
        <v>95</v>
      </c>
      <c r="B100" s="8" t="s">
        <v>779</v>
      </c>
      <c r="C100" s="12" t="str">
        <f>IFERROR(VLOOKUP(B100,concorrenti!A:C,3,0)," ")</f>
        <v>C</v>
      </c>
      <c r="D100" s="12">
        <f>VLOOKUP(B100,concorrenti!A:E,5,0)</f>
        <v>0</v>
      </c>
      <c r="E100" s="59" t="str">
        <f>VLOOKUP(B100,concorrenti!A$4:G$334,2,0)</f>
        <v>VCC CARDUCCI</v>
      </c>
      <c r="F100" s="131">
        <f>IFERROR(VLOOKUP(B100,'Nora Sciplino'!A$11:P$99,16,0),0)</f>
        <v>0</v>
      </c>
      <c r="G100" s="132">
        <f>IFERROR(VLOOKUP(B100,Castellotti!A$11:P$99,16,0),0)</f>
        <v>0</v>
      </c>
      <c r="H100" s="132">
        <f>IFERROR(VLOOKUP(B100,'Castelli Pavesi'!A$12:P$100,16,0),0)</f>
        <v>0</v>
      </c>
      <c r="I100" s="132">
        <f>IFERROR(VLOOKUP(B100,Solidarietà!A$12:P$100,16,0),0)</f>
        <v>0</v>
      </c>
      <c r="J100" s="131">
        <f>IFERROR(VLOOKUP(B100,'Coppa Monza'!A$12:P$100,16,0),0)</f>
        <v>0</v>
      </c>
      <c r="K100" s="131">
        <f>IFERROR(VLOOKUP(B100,Maserati!A$12:P$100,16,0),0)</f>
        <v>19.051200000000001</v>
      </c>
      <c r="L100" s="131">
        <f>IFERROR(VLOOKUP(B100,'200 Miglia CR'!A:P,16,0),0)</f>
        <v>0</v>
      </c>
      <c r="M100" s="131">
        <f>IFERROR(VLOOKUP(B100,Ambrosiano!A:Q,16,0),0)</f>
        <v>0</v>
      </c>
      <c r="N100" s="131">
        <f>IFERROR(VLOOKUP(B100,#REF!,16,0),0)</f>
        <v>0</v>
      </c>
      <c r="O100" s="135"/>
      <c r="P100" s="133">
        <f t="shared" si="12"/>
        <v>19.051200000000001</v>
      </c>
      <c r="R100" s="136">
        <f t="shared" si="10"/>
        <v>1</v>
      </c>
      <c r="S100" s="134">
        <f>VLOOKUP(R100,Regolamento!J$6:L$14,3,0)</f>
        <v>1</v>
      </c>
      <c r="U100" s="138">
        <f t="shared" si="11"/>
        <v>19.051200000000001</v>
      </c>
    </row>
    <row r="101" spans="1:24" s="8" customFormat="1" x14ac:dyDescent="0.25">
      <c r="A101" s="8">
        <v>96</v>
      </c>
      <c r="B101" s="8" t="s">
        <v>755</v>
      </c>
      <c r="C101" s="12" t="str">
        <f>IFERROR(VLOOKUP(B101,concorrenti!A:C,3,0)," ")</f>
        <v>C</v>
      </c>
      <c r="D101" s="12" t="str">
        <f>VLOOKUP(B101,concorrenti!A:E,5,0)</f>
        <v>X</v>
      </c>
      <c r="E101" s="59" t="str">
        <f>VLOOKUP(B101,concorrenti!A$4:G$334,2,0)</f>
        <v>VCC CARDUCCI</v>
      </c>
      <c r="F101" s="131">
        <f>IFERROR(VLOOKUP(B101,'Nora Sciplino'!A$11:P$99,16,0),0)</f>
        <v>0</v>
      </c>
      <c r="G101" s="132">
        <f>IFERROR(VLOOKUP(B101,Castellotti!A$11:P$99,16,0),0)</f>
        <v>0</v>
      </c>
      <c r="H101" s="132">
        <f>IFERROR(VLOOKUP(B101,'Castelli Pavesi'!A$12:P$100,16,0),0)</f>
        <v>0</v>
      </c>
      <c r="I101" s="132">
        <f>IFERROR(VLOOKUP(B101,Solidarietà!A$12:P$100,16,0),0)</f>
        <v>0</v>
      </c>
      <c r="J101" s="131">
        <f>IFERROR(VLOOKUP(B101,'Coppa Monza'!A$12:P$100,16,0),0)</f>
        <v>0</v>
      </c>
      <c r="K101" s="163">
        <f>IFERROR(VLOOKUP(B101,Maserati!A$12:P$100,16,0),0)</f>
        <v>16.669799999999999</v>
      </c>
      <c r="L101" s="131">
        <f>IFERROR(VLOOKUP(B101,'200 Miglia CR'!A:P,16,0),0)</f>
        <v>0</v>
      </c>
      <c r="M101" s="131">
        <f>IFERROR(VLOOKUP(B101,Ambrosiano!A:Q,16,0),0)</f>
        <v>0</v>
      </c>
      <c r="N101" s="131">
        <f>IFERROR(VLOOKUP(B101,#REF!,16,0),0)</f>
        <v>0</v>
      </c>
      <c r="O101" s="135"/>
      <c r="P101" s="133">
        <f t="shared" si="12"/>
        <v>16.669799999999999</v>
      </c>
      <c r="R101" s="136">
        <f t="shared" si="10"/>
        <v>1</v>
      </c>
      <c r="S101" s="134">
        <f>VLOOKUP(R101,Regolamento!J$6:L$14,3,0)</f>
        <v>1</v>
      </c>
      <c r="U101" s="138">
        <f t="shared" si="11"/>
        <v>16.669799999999999</v>
      </c>
      <c r="W101" s="62"/>
      <c r="X101" s="78"/>
    </row>
    <row r="102" spans="1:24" s="8" customFormat="1" x14ac:dyDescent="0.25">
      <c r="A102" s="8">
        <v>97</v>
      </c>
      <c r="B102" s="8" t="s">
        <v>157</v>
      </c>
      <c r="C102" s="12" t="str">
        <f>IFERROR(VLOOKUP(B102,concorrenti!A:C,3,0)," ")</f>
        <v>B</v>
      </c>
      <c r="D102" s="12">
        <f>VLOOKUP(B102,concorrenti!A:E,5,0)</f>
        <v>0</v>
      </c>
      <c r="E102" s="59" t="str">
        <f>VLOOKUP(B102,concorrenti!A$4:G$334,2,0)</f>
        <v>VCC COMO</v>
      </c>
      <c r="F102" s="131">
        <f>IFERROR(VLOOKUP(B102,'Nora Sciplino'!A$11:P$99,16,0),0)</f>
        <v>16.533600000000003</v>
      </c>
      <c r="G102" s="132">
        <f>IFERROR(VLOOKUP(B102,Castellotti!A$11:P$99,16,0),0)</f>
        <v>0</v>
      </c>
      <c r="H102" s="132">
        <f>IFERROR(VLOOKUP(B102,'Castelli Pavesi'!A$12:P$100,16,0),0)</f>
        <v>0</v>
      </c>
      <c r="I102" s="132">
        <f>IFERROR(VLOOKUP(B102,Solidarietà!A$12:P$100,16,0),0)</f>
        <v>0</v>
      </c>
      <c r="J102" s="131">
        <f>IFERROR(VLOOKUP(B102,'Coppa Monza'!A$12:P$100,16,0),0)</f>
        <v>0</v>
      </c>
      <c r="K102" s="131">
        <f>IFERROR(VLOOKUP(B102,Maserati!A$12:P$100,16,0),0)</f>
        <v>0</v>
      </c>
      <c r="L102" s="131">
        <f>IFERROR(VLOOKUP(B102,'200 Miglia CR'!A:P,16,0),0)</f>
        <v>0</v>
      </c>
      <c r="M102" s="131">
        <f>IFERROR(VLOOKUP(B102,Ambrosiano!A:Q,16,0),0)</f>
        <v>0</v>
      </c>
      <c r="N102" s="131">
        <f>IFERROR(VLOOKUP(B102,#REF!,16,0),0)</f>
        <v>0</v>
      </c>
      <c r="O102"/>
      <c r="P102" s="133">
        <f t="shared" si="12"/>
        <v>16.533600000000003</v>
      </c>
      <c r="Q102"/>
      <c r="R102" s="45">
        <f t="shared" ref="R102:R133" si="13">COUNTIF(F102:N102,"&lt;&gt;0")</f>
        <v>1</v>
      </c>
      <c r="S102" s="134">
        <f>VLOOKUP(R102,Regolamento!J$6:L$14,3,0)</f>
        <v>1</v>
      </c>
      <c r="T102"/>
      <c r="U102" s="133">
        <f t="shared" ref="U102:U133" si="14">IFERROR(+S102*P102,0)</f>
        <v>16.533600000000003</v>
      </c>
      <c r="W102" s="62"/>
      <c r="X102" s="78"/>
    </row>
    <row r="103" spans="1:24" s="8" customFormat="1" x14ac:dyDescent="0.25">
      <c r="A103" s="8">
        <v>98</v>
      </c>
      <c r="B103" s="63" t="s">
        <v>859</v>
      </c>
      <c r="C103" s="12" t="str">
        <f>IFERROR(VLOOKUP(B103,concorrenti!A:C,3,0)," ")</f>
        <v>C</v>
      </c>
      <c r="D103" s="12">
        <f>VLOOKUP(B103,concorrenti!A:E,5,0)</f>
        <v>0</v>
      </c>
      <c r="E103" s="59" t="str">
        <f>VLOOKUP(B103,concorrenti!A$4:G$334,2,0)</f>
        <v>CAVEC</v>
      </c>
      <c r="F103" s="131">
        <f>IFERROR(VLOOKUP(B103,'Nora Sciplino'!A$11:P$99,16,0),0)</f>
        <v>0</v>
      </c>
      <c r="G103" s="132">
        <f>IFERROR(VLOOKUP(B103,Castellotti!A$11:P$99,16,0),0)</f>
        <v>0</v>
      </c>
      <c r="H103" s="132">
        <f>IFERROR(VLOOKUP(B103,'Castelli Pavesi'!A$12:P$100,16,0),0)</f>
        <v>0</v>
      </c>
      <c r="I103" s="132">
        <f>IFERROR(VLOOKUP(B103,Solidarietà!A$12:P$100,16,0),0)</f>
        <v>0</v>
      </c>
      <c r="J103" s="131">
        <f>IFERROR(VLOOKUP(B103,'Coppa Monza'!A$12:P$100,16,0),0)</f>
        <v>0</v>
      </c>
      <c r="K103" s="131">
        <f>IFERROR(VLOOKUP(B103,Maserati!A$12:P$100,16,0),0)</f>
        <v>0</v>
      </c>
      <c r="L103" s="131">
        <f>IFERROR(VLOOKUP(B103,'200 Miglia CR'!A:P,16,0),0)</f>
        <v>15.938999999999997</v>
      </c>
      <c r="M103" s="131">
        <f>IFERROR(VLOOKUP(B103,Ambrosiano!A:Q,16,0),0)</f>
        <v>0</v>
      </c>
      <c r="N103" s="131">
        <f>IFERROR(VLOOKUP(B103,#REF!,16,0),0)</f>
        <v>0</v>
      </c>
      <c r="O103" s="135"/>
      <c r="P103" s="133">
        <f t="shared" si="12"/>
        <v>15.938999999999997</v>
      </c>
      <c r="R103" s="136">
        <f t="shared" si="13"/>
        <v>1</v>
      </c>
      <c r="S103" s="134">
        <f>VLOOKUP(R103,Regolamento!J$6:L$14,3,0)</f>
        <v>1</v>
      </c>
      <c r="U103" s="138">
        <f t="shared" si="14"/>
        <v>15.938999999999997</v>
      </c>
    </row>
    <row r="104" spans="1:24" s="8" customFormat="1" x14ac:dyDescent="0.25">
      <c r="A104" s="8">
        <v>99</v>
      </c>
      <c r="B104" s="8" t="s">
        <v>768</v>
      </c>
      <c r="C104" s="12" t="str">
        <f>IFERROR(VLOOKUP(B104,concorrenti!A:C,3,0)," ")</f>
        <v>C</v>
      </c>
      <c r="D104" s="12">
        <f>VLOOKUP(B104,concorrenti!A:E,5,0)</f>
        <v>0</v>
      </c>
      <c r="E104" s="59" t="str">
        <f>VLOOKUP(B104,concorrenti!A$4:G$334,2,0)</f>
        <v>VCC CARDUCCI</v>
      </c>
      <c r="F104" s="131">
        <f>IFERROR(VLOOKUP(B104,'Nora Sciplino'!A$11:P$99,16,0),0)</f>
        <v>0</v>
      </c>
      <c r="G104" s="132">
        <f>IFERROR(VLOOKUP(B104,Castellotti!A$11:P$99,16,0),0)</f>
        <v>0</v>
      </c>
      <c r="H104" s="132">
        <f>IFERROR(VLOOKUP(B104,'Castelli Pavesi'!A$12:P$100,16,0),0)</f>
        <v>0</v>
      </c>
      <c r="I104" s="132">
        <f>IFERROR(VLOOKUP(B104,Solidarietà!A$12:P$100,16,0),0)</f>
        <v>0</v>
      </c>
      <c r="J104" s="131">
        <f>IFERROR(VLOOKUP(B104,'Coppa Monza'!A$12:P$100,16,0),0)</f>
        <v>0</v>
      </c>
      <c r="K104" s="131">
        <f>IFERROR(VLOOKUP(B104,Maserati!A$12:P$100,16,0),0)</f>
        <v>14.288400000000001</v>
      </c>
      <c r="L104" s="131">
        <f>IFERROR(VLOOKUP(B104,'200 Miglia CR'!A:P,16,0),0)</f>
        <v>0</v>
      </c>
      <c r="M104" s="131">
        <f>IFERROR(VLOOKUP(B104,Ambrosiano!A:Q,16,0),0)</f>
        <v>0</v>
      </c>
      <c r="N104" s="131">
        <f>IFERROR(VLOOKUP(B104,#REF!,16,0),0)</f>
        <v>0</v>
      </c>
      <c r="O104" s="135"/>
      <c r="P104" s="133">
        <f t="shared" si="12"/>
        <v>14.288400000000001</v>
      </c>
      <c r="R104" s="136">
        <f t="shared" si="13"/>
        <v>1</v>
      </c>
      <c r="S104" s="134">
        <f>VLOOKUP(R104,Regolamento!J$6:L$14,3,0)</f>
        <v>1</v>
      </c>
      <c r="U104" s="138">
        <f t="shared" si="14"/>
        <v>14.288400000000001</v>
      </c>
    </row>
    <row r="105" spans="1:24" s="8" customFormat="1" x14ac:dyDescent="0.25">
      <c r="A105" s="8">
        <v>100</v>
      </c>
      <c r="B105" s="8" t="s">
        <v>688</v>
      </c>
      <c r="C105" s="12" t="str">
        <f>IFERROR(VLOOKUP(B105,concorrenti!A:C,3,0)," ")</f>
        <v>C</v>
      </c>
      <c r="D105" s="12">
        <f>VLOOKUP(B105,concorrenti!A:E,5,0)</f>
        <v>0</v>
      </c>
      <c r="E105" s="59" t="str">
        <f>VLOOKUP(B105,concorrenti!A$4:G$334,2,0)</f>
        <v>CMAE</v>
      </c>
      <c r="F105" s="131">
        <f>IFERROR(VLOOKUP(B105,'Nora Sciplino'!A$11:P$99,16,0),0)</f>
        <v>0</v>
      </c>
      <c r="G105" s="132">
        <f>IFERROR(VLOOKUP(B105,Castellotti!A$11:P$99,16,0),0)</f>
        <v>0</v>
      </c>
      <c r="H105" s="132">
        <f>IFERROR(VLOOKUP(B105,'Castelli Pavesi'!A$12:P$100,16,0),0)</f>
        <v>0</v>
      </c>
      <c r="I105" s="132">
        <f>IFERROR(VLOOKUP(B105,Solidarietà!A$12:P$100,16,0),0)</f>
        <v>0</v>
      </c>
      <c r="J105" s="131">
        <f>IFERROR(VLOOKUP(B105,'Coppa Monza'!A$12:P$100,16,0),0)</f>
        <v>13.398</v>
      </c>
      <c r="K105" s="131">
        <f>IFERROR(VLOOKUP(B105,Maserati!A$12:P$100,16,0),0)</f>
        <v>0</v>
      </c>
      <c r="L105" s="131">
        <f>IFERROR(VLOOKUP(B105,'200 Miglia CR'!A:P,16,0),0)</f>
        <v>0</v>
      </c>
      <c r="M105" s="131">
        <f>IFERROR(VLOOKUP(B105,Ambrosiano!A:Q,16,0),0)</f>
        <v>0</v>
      </c>
      <c r="N105" s="131">
        <f>IFERROR(VLOOKUP(B105,#REF!,16,0),0)</f>
        <v>0</v>
      </c>
      <c r="O105" s="135"/>
      <c r="P105" s="133">
        <f t="shared" si="12"/>
        <v>13.398</v>
      </c>
      <c r="R105" s="136">
        <f t="shared" si="13"/>
        <v>1</v>
      </c>
      <c r="S105" s="134">
        <f>VLOOKUP(R105,Regolamento!J$6:L$14,3,0)</f>
        <v>1</v>
      </c>
      <c r="U105" s="138">
        <f t="shared" si="14"/>
        <v>13.398</v>
      </c>
    </row>
    <row r="106" spans="1:24" s="8" customFormat="1" x14ac:dyDescent="0.25">
      <c r="A106" s="8">
        <v>101</v>
      </c>
      <c r="B106" s="8" t="s">
        <v>747</v>
      </c>
      <c r="C106" s="12" t="str">
        <f>IFERROR(VLOOKUP(B106,concorrenti!A:C,3,0)," ")</f>
        <v>C</v>
      </c>
      <c r="D106" s="12">
        <f>VLOOKUP(B106,concorrenti!A:E,5,0)</f>
        <v>0</v>
      </c>
      <c r="E106" s="59" t="str">
        <f>VLOOKUP(B106,concorrenti!A$4:G$334,2,0)</f>
        <v>VCC CARDUCCI</v>
      </c>
      <c r="F106" s="131">
        <f>IFERROR(VLOOKUP(B106,'Nora Sciplino'!A$11:P$99,16,0),0)</f>
        <v>0</v>
      </c>
      <c r="G106" s="132">
        <f>IFERROR(VLOOKUP(B106,Castellotti!A$11:P$99,16,0),0)</f>
        <v>0</v>
      </c>
      <c r="H106" s="132">
        <f>IFERROR(VLOOKUP(B106,'Castelli Pavesi'!A$12:P$100,16,0),0)</f>
        <v>0</v>
      </c>
      <c r="I106" s="132">
        <f>IFERROR(VLOOKUP(B106,Solidarietà!A$12:P$100,16,0),0)</f>
        <v>0</v>
      </c>
      <c r="J106" s="131">
        <f>IFERROR(VLOOKUP(B106,'Coppa Monza'!A$12:P$100,16,0),0)</f>
        <v>0</v>
      </c>
      <c r="K106" s="131">
        <f>IFERROR(VLOOKUP(B106,Maserati!A$12:P$100,16,0),0)</f>
        <v>11.907000000000002</v>
      </c>
      <c r="L106" s="131">
        <f>IFERROR(VLOOKUP(B106,'200 Miglia CR'!A:P,16,0),0)</f>
        <v>0</v>
      </c>
      <c r="M106" s="131">
        <f>IFERROR(VLOOKUP(B106,Ambrosiano!A:Q,16,0),0)</f>
        <v>0</v>
      </c>
      <c r="N106" s="131">
        <f>IFERROR(VLOOKUP(B106,#REF!,16,0),0)</f>
        <v>0</v>
      </c>
      <c r="O106" s="135"/>
      <c r="P106" s="133">
        <f t="shared" si="12"/>
        <v>11.907000000000002</v>
      </c>
      <c r="R106" s="136">
        <f t="shared" si="13"/>
        <v>1</v>
      </c>
      <c r="S106" s="134">
        <f>VLOOKUP(R106,Regolamento!J$6:L$14,3,0)</f>
        <v>1</v>
      </c>
      <c r="U106" s="138">
        <f t="shared" si="14"/>
        <v>11.907000000000002</v>
      </c>
    </row>
    <row r="107" spans="1:24" s="8" customFormat="1" x14ac:dyDescent="0.25">
      <c r="A107" s="8">
        <v>102</v>
      </c>
      <c r="B107" s="63" t="s">
        <v>864</v>
      </c>
      <c r="C107" s="12" t="str">
        <f>IFERROR(VLOOKUP(B107,concorrenti!A:C,3,0)," ")</f>
        <v>C</v>
      </c>
      <c r="D107" s="12">
        <f>VLOOKUP(B107,concorrenti!A:E,5,0)</f>
        <v>0</v>
      </c>
      <c r="E107" s="59" t="str">
        <f>VLOOKUP(B107,concorrenti!A$4:G$334,2,0)</f>
        <v>HRC FASCIA D'ORO</v>
      </c>
      <c r="F107" s="131">
        <f>IFERROR(VLOOKUP(B107,'Nora Sciplino'!A$11:P$99,16,0),0)</f>
        <v>0</v>
      </c>
      <c r="G107" s="132">
        <f>IFERROR(VLOOKUP(B107,Castellotti!A$11:P$99,16,0),0)</f>
        <v>0</v>
      </c>
      <c r="H107" s="132">
        <f>IFERROR(VLOOKUP(B107,'Castelli Pavesi'!A$12:P$100,16,0),0)</f>
        <v>0</v>
      </c>
      <c r="I107" s="132">
        <f>IFERROR(VLOOKUP(B107,Solidarietà!A$12:P$100,16,0),0)</f>
        <v>0</v>
      </c>
      <c r="J107" s="131">
        <f>IFERROR(VLOOKUP(B107,'Coppa Monza'!A$12:P$100,16,0),0)</f>
        <v>0</v>
      </c>
      <c r="K107" s="131">
        <f>IFERROR(VLOOKUP(B107,Maserati!A$12:P$100,16,0),0)</f>
        <v>0</v>
      </c>
      <c r="L107" s="131">
        <f>IFERROR(VLOOKUP(B107,'200 Miglia CR'!A:P,16,0),0)</f>
        <v>10.625999999999999</v>
      </c>
      <c r="M107" s="131">
        <f>IFERROR(VLOOKUP(B107,Ambrosiano!A:Q,16,0),0)</f>
        <v>0</v>
      </c>
      <c r="N107" s="131">
        <f>IFERROR(VLOOKUP(B107,#REF!,16,0),0)</f>
        <v>0</v>
      </c>
      <c r="O107" s="135"/>
      <c r="P107" s="133">
        <f t="shared" si="12"/>
        <v>10.625999999999999</v>
      </c>
      <c r="R107" s="136">
        <f t="shared" si="13"/>
        <v>1</v>
      </c>
      <c r="S107" s="134">
        <f>VLOOKUP(R107,Regolamento!J$6:L$14,3,0)</f>
        <v>1</v>
      </c>
      <c r="U107" s="138">
        <f t="shared" si="14"/>
        <v>10.625999999999999</v>
      </c>
      <c r="W107" s="62"/>
      <c r="X107" s="78"/>
    </row>
    <row r="108" spans="1:24" s="8" customFormat="1" x14ac:dyDescent="0.25">
      <c r="A108" s="8">
        <v>103</v>
      </c>
      <c r="B108" t="s">
        <v>767</v>
      </c>
      <c r="C108" s="12" t="str">
        <f>IFERROR(VLOOKUP(B108,concorrenti!A:C,3,0)," ")</f>
        <v>C</v>
      </c>
      <c r="D108" s="12">
        <f>VLOOKUP(B108,concorrenti!A:E,5,0)</f>
        <v>0</v>
      </c>
      <c r="E108" s="59" t="str">
        <f>VLOOKUP(B108,concorrenti!A$4:G$334,2,0)</f>
        <v>BELLAN ROBERTO</v>
      </c>
      <c r="F108" s="131">
        <f>IFERROR(VLOOKUP(B108,'Nora Sciplino'!A$11:P$99,16,0),0)</f>
        <v>0</v>
      </c>
      <c r="G108" s="132">
        <f>IFERROR(VLOOKUP(B108,Castellotti!A$11:P$99,16,0),0)</f>
        <v>0</v>
      </c>
      <c r="H108" s="132">
        <f>IFERROR(VLOOKUP(B108,'Castelli Pavesi'!A$12:P$100,16,0),0)</f>
        <v>0</v>
      </c>
      <c r="I108" s="132">
        <f>IFERROR(VLOOKUP(B108,Solidarietà!A$12:P$100,16,0),0)</f>
        <v>0</v>
      </c>
      <c r="J108" s="131">
        <f>IFERROR(VLOOKUP(B108,'Coppa Monza'!A$12:P$100,16,0),0)</f>
        <v>0</v>
      </c>
      <c r="K108" s="131">
        <f>IFERROR(VLOOKUP(B108,Maserati!A$12:P$100,16,0),0)</f>
        <v>9.5256000000000007</v>
      </c>
      <c r="L108" s="131">
        <f>IFERROR(VLOOKUP(B108,'200 Miglia CR'!A:P,16,0),0)</f>
        <v>0</v>
      </c>
      <c r="M108" s="131">
        <f>IFERROR(VLOOKUP(B108,Ambrosiano!A:Q,16,0),0)</f>
        <v>0</v>
      </c>
      <c r="N108" s="131">
        <f>IFERROR(VLOOKUP(B108,#REF!,16,0),0)</f>
        <v>0</v>
      </c>
      <c r="O108" s="135"/>
      <c r="P108" s="133">
        <f t="shared" si="12"/>
        <v>9.5256000000000007</v>
      </c>
      <c r="R108" s="136">
        <f t="shared" si="13"/>
        <v>1</v>
      </c>
      <c r="S108" s="134">
        <f>VLOOKUP(R108,Regolamento!J$6:L$14,3,0)</f>
        <v>1</v>
      </c>
      <c r="U108" s="138">
        <f t="shared" si="14"/>
        <v>9.5256000000000007</v>
      </c>
    </row>
    <row r="109" spans="1:24" s="8" customFormat="1" x14ac:dyDescent="0.25">
      <c r="A109" s="8">
        <v>104</v>
      </c>
      <c r="B109" s="63" t="s">
        <v>861</v>
      </c>
      <c r="C109" s="12" t="str">
        <f>IFERROR(VLOOKUP(B109,concorrenti!A:C,3,0)," ")</f>
        <v>C</v>
      </c>
      <c r="D109" s="12">
        <f>VLOOKUP(B109,concorrenti!A:E,5,0)</f>
        <v>0</v>
      </c>
      <c r="E109" s="59" t="str">
        <f ca="1">VLOOKUP(B109,concorrenti!A$4:G$334,2,0)</f>
        <v>HRC Fasciadoro</v>
      </c>
      <c r="F109" s="131">
        <f>IFERROR(VLOOKUP(B109,'Nora Sciplino'!A$11:P$99,16,0),0)</f>
        <v>0</v>
      </c>
      <c r="G109" s="132">
        <f>IFERROR(VLOOKUP(B109,Castellotti!A$11:P$99,16,0),0)</f>
        <v>0</v>
      </c>
      <c r="H109" s="132">
        <f>IFERROR(VLOOKUP(B109,'Castelli Pavesi'!A$12:P$100,16,0),0)</f>
        <v>0</v>
      </c>
      <c r="I109" s="132">
        <f>IFERROR(VLOOKUP(B109,Solidarietà!A$12:P$100,16,0),0)</f>
        <v>0</v>
      </c>
      <c r="J109" s="131">
        <f>IFERROR(VLOOKUP(B109,'Coppa Monza'!A$12:P$100,16,0),0)</f>
        <v>0</v>
      </c>
      <c r="K109" s="131">
        <f>IFERROR(VLOOKUP(B109,Maserati!A$12:P$100,16,0),0)</f>
        <v>0</v>
      </c>
      <c r="L109" s="131">
        <f>IFERROR(VLOOKUP(B109,'200 Miglia CR'!A:P,16,0),0)</f>
        <v>7.9694999999999983</v>
      </c>
      <c r="M109" s="131">
        <f>IFERROR(VLOOKUP(B109,Ambrosiano!A:Q,16,0),0)</f>
        <v>0</v>
      </c>
      <c r="N109" s="131">
        <f>IFERROR(VLOOKUP(B109,#REF!,16,0),0)</f>
        <v>0</v>
      </c>
      <c r="O109" s="135"/>
      <c r="P109" s="133">
        <f t="shared" si="12"/>
        <v>7.9694999999999983</v>
      </c>
      <c r="R109" s="136">
        <f t="shared" si="13"/>
        <v>1</v>
      </c>
      <c r="S109" s="134">
        <f>VLOOKUP(R109,Regolamento!J$6:L$14,3,0)</f>
        <v>1</v>
      </c>
      <c r="U109" s="138">
        <f t="shared" si="14"/>
        <v>7.9694999999999983</v>
      </c>
      <c r="W109" s="62"/>
      <c r="X109" s="78"/>
    </row>
    <row r="110" spans="1:24" s="8" customFormat="1" x14ac:dyDescent="0.25">
      <c r="A110" s="8">
        <v>105</v>
      </c>
      <c r="B110" s="8" t="s">
        <v>685</v>
      </c>
      <c r="C110" s="12" t="str">
        <f>IFERROR(VLOOKUP(B110,concorrenti!A:C,3,0)," ")</f>
        <v>C</v>
      </c>
      <c r="D110" s="12">
        <f>VLOOKUP(B110,concorrenti!A:E,5,0)</f>
        <v>0</v>
      </c>
      <c r="E110" s="59" t="str">
        <f>VLOOKUP(B110,concorrenti!A$4:G$334,2,0)</f>
        <v>VALTELLINA</v>
      </c>
      <c r="F110" s="131">
        <f>IFERROR(VLOOKUP(B110,'Nora Sciplino'!A$11:P$99,16,0),0)</f>
        <v>0</v>
      </c>
      <c r="G110" s="132">
        <f>IFERROR(VLOOKUP(B110,Castellotti!A$11:P$99,16,0),0)</f>
        <v>0</v>
      </c>
      <c r="H110" s="132">
        <f>IFERROR(VLOOKUP(B110,'Castelli Pavesi'!A$12:P$100,16,0),0)</f>
        <v>0</v>
      </c>
      <c r="I110" s="132">
        <f>IFERROR(VLOOKUP(B110,Solidarietà!A$12:P$100,16,0),0)</f>
        <v>0</v>
      </c>
      <c r="J110" s="131">
        <f>IFERROR(VLOOKUP(B110,'Coppa Monza'!A$12:P$100,16,0),0)</f>
        <v>6.6989999999999998</v>
      </c>
      <c r="K110" s="131">
        <f>IFERROR(VLOOKUP(B110,Maserati!A$12:P$100,16,0),0)</f>
        <v>0</v>
      </c>
      <c r="L110" s="131">
        <f>IFERROR(VLOOKUP(B110,'200 Miglia CR'!A:P,16,0),0)</f>
        <v>0</v>
      </c>
      <c r="M110" s="131">
        <f>IFERROR(VLOOKUP(B110,Ambrosiano!A:Q,16,0),0)</f>
        <v>0</v>
      </c>
      <c r="N110" s="131">
        <f>IFERROR(VLOOKUP(B110,#REF!,16,0),0)</f>
        <v>0</v>
      </c>
      <c r="O110" s="135"/>
      <c r="P110" s="133">
        <f t="shared" si="12"/>
        <v>6.6989999999999998</v>
      </c>
      <c r="R110" s="136">
        <f t="shared" si="13"/>
        <v>1</v>
      </c>
      <c r="S110" s="134">
        <f>VLOOKUP(R110,Regolamento!J$6:L$14,3,0)</f>
        <v>1</v>
      </c>
      <c r="U110" s="138">
        <f t="shared" si="14"/>
        <v>6.6989999999999998</v>
      </c>
    </row>
    <row r="111" spans="1:24" s="8" customFormat="1" x14ac:dyDescent="0.25">
      <c r="A111" s="8">
        <v>106</v>
      </c>
      <c r="B111" s="63" t="s">
        <v>866</v>
      </c>
      <c r="C111" s="12" t="str">
        <f>IFERROR(VLOOKUP(B111,concorrenti!A:C,3,0)," ")</f>
        <v>C</v>
      </c>
      <c r="D111" s="12">
        <f>VLOOKUP(B111,concorrenti!A:E,5,0)</f>
        <v>0</v>
      </c>
      <c r="E111" s="59" t="str">
        <f>VLOOKUP(B111,concorrenti!A$4:G$334,2,0)</f>
        <v>CAVEC</v>
      </c>
      <c r="F111" s="131">
        <f>IFERROR(VLOOKUP(B111,'Nora Sciplino'!A$11:P$99,16,0),0)</f>
        <v>0</v>
      </c>
      <c r="G111" s="132">
        <f>IFERROR(VLOOKUP(B111,Castellotti!A$11:P$99,16,0),0)</f>
        <v>0</v>
      </c>
      <c r="H111" s="132">
        <f>IFERROR(VLOOKUP(B111,'Castelli Pavesi'!A$12:P$100,16,0),0)</f>
        <v>0</v>
      </c>
      <c r="I111" s="132">
        <f>IFERROR(VLOOKUP(B111,Solidarietà!A$12:P$100,16,0),0)</f>
        <v>0</v>
      </c>
      <c r="J111" s="131">
        <f>IFERROR(VLOOKUP(B111,'Coppa Monza'!A$12:P$100,16,0),0)</f>
        <v>0</v>
      </c>
      <c r="K111" s="131">
        <f>IFERROR(VLOOKUP(B111,Maserati!A$12:P$100,16,0),0)</f>
        <v>0</v>
      </c>
      <c r="L111" s="131">
        <f>IFERROR(VLOOKUP(B111,'200 Miglia CR'!A:P,16,0),0)</f>
        <v>5.3129999999999997</v>
      </c>
      <c r="M111" s="131">
        <f>IFERROR(VLOOKUP(B111,Ambrosiano!A:Q,16,0),0)</f>
        <v>0</v>
      </c>
      <c r="N111" s="131">
        <f>IFERROR(VLOOKUP(B111,#REF!,16,0),0)</f>
        <v>0</v>
      </c>
      <c r="O111" s="135"/>
      <c r="P111" s="133">
        <f t="shared" si="12"/>
        <v>5.3129999999999997</v>
      </c>
      <c r="R111" s="136">
        <f t="shared" si="13"/>
        <v>1</v>
      </c>
      <c r="S111" s="134">
        <f>VLOOKUP(R111,Regolamento!J$6:L$14,3,0)</f>
        <v>1</v>
      </c>
      <c r="U111" s="138">
        <f t="shared" si="14"/>
        <v>5.3129999999999997</v>
      </c>
    </row>
    <row r="112" spans="1:24" s="8" customFormat="1" x14ac:dyDescent="0.25">
      <c r="A112" s="8">
        <v>107</v>
      </c>
      <c r="B112" s="8" t="s">
        <v>18</v>
      </c>
      <c r="C112" s="59" t="str">
        <f>IFERROR(VLOOKUP(B112,concorrenti!A:C,3,0)," ")</f>
        <v>C</v>
      </c>
      <c r="D112" s="59">
        <f>VLOOKUP(B112,concorrenti!A:E,5,0)</f>
        <v>0</v>
      </c>
      <c r="E112" s="59" t="str">
        <f>VLOOKUP(B112,concorrenti!A$4:G$334,2,0)</f>
        <v>VAMS</v>
      </c>
      <c r="F112" s="131">
        <f>IFERROR(VLOOKUP(B112,'Nora Sciplino'!A$11:P$99,16,0),0)</f>
        <v>1.3778000000000001</v>
      </c>
      <c r="G112" s="132">
        <f>IFERROR(VLOOKUP(B112,Castellotti!A$11:P$99,16,0),0)</f>
        <v>0</v>
      </c>
      <c r="H112" s="132">
        <f>IFERROR(VLOOKUP(B112,'Castelli Pavesi'!A$12:P$100,16,0),0)</f>
        <v>0</v>
      </c>
      <c r="I112" s="132">
        <f>IFERROR(VLOOKUP(B112,Solidarietà!A$12:P$100,16,0),0)</f>
        <v>1.4602499999999998</v>
      </c>
      <c r="J112" s="131">
        <f>IFERROR(VLOOKUP(B112,'Coppa Monza'!A$12:P$100,16,0),0)</f>
        <v>0</v>
      </c>
      <c r="K112" s="131">
        <f>IFERROR(VLOOKUP(B112,Maserati!A$12:P$100,16,0),0)</f>
        <v>0</v>
      </c>
      <c r="L112" s="131">
        <f>IFERROR(VLOOKUP(B112,'200 Miglia CR'!A:P,16,0),0)</f>
        <v>0</v>
      </c>
      <c r="M112" s="131">
        <f>IFERROR(VLOOKUP(B112,Ambrosiano!A:Q,16,0),0)</f>
        <v>0</v>
      </c>
      <c r="N112" s="131">
        <f>IFERROR(VLOOKUP(B112,#REF!,16,0),0)</f>
        <v>0</v>
      </c>
      <c r="O112" s="135"/>
      <c r="P112" s="133">
        <f t="shared" si="12"/>
        <v>2.83805</v>
      </c>
      <c r="R112" s="136">
        <f t="shared" si="13"/>
        <v>2</v>
      </c>
      <c r="S112" s="137">
        <f>VLOOKUP(R112,Regolamento!J$6:L$14,3,0)</f>
        <v>1.05</v>
      </c>
      <c r="U112" s="138">
        <f t="shared" si="14"/>
        <v>2.9799525</v>
      </c>
    </row>
    <row r="113" spans="1:24" s="72" customFormat="1" x14ac:dyDescent="0.25">
      <c r="A113" s="8">
        <v>108</v>
      </c>
      <c r="B113" s="71" t="s">
        <v>276</v>
      </c>
      <c r="C113" s="12" t="str">
        <f>IFERROR(VLOOKUP(B113,concorrenti!A:C,3,0)," ")</f>
        <v>C</v>
      </c>
      <c r="D113" s="12">
        <f>VLOOKUP(B113,concorrenti!A:E,5,0)</f>
        <v>0</v>
      </c>
      <c r="E113" s="59" t="str">
        <f>VLOOKUP(B113,concorrenti!A$4:G$334,2,0)</f>
        <v>OROBICO</v>
      </c>
      <c r="F113" s="131">
        <f>IFERROR(VLOOKUP(B113,'Nora Sciplino'!A$11:P$99,16,0),0)</f>
        <v>0</v>
      </c>
      <c r="G113" s="132">
        <f>IFERROR(VLOOKUP(B113,Castellotti!A$11:P$99,16,0),0)</f>
        <v>0</v>
      </c>
      <c r="H113" s="132">
        <f>IFERROR(VLOOKUP(B113,'Castelli Pavesi'!A$12:P$100,16,0),0)</f>
        <v>0</v>
      </c>
      <c r="I113" s="132">
        <f>IFERROR(VLOOKUP(B113,Solidarietà!A$12:P$100,16,0),0)</f>
        <v>2.9204999999999997</v>
      </c>
      <c r="J113" s="131">
        <f>IFERROR(VLOOKUP(B113,'Coppa Monza'!A$12:P$100,16,0),0)</f>
        <v>0</v>
      </c>
      <c r="K113" s="131">
        <f>IFERROR(VLOOKUP(B113,Maserati!A$12:P$100,16,0),0)</f>
        <v>0</v>
      </c>
      <c r="L113" s="131">
        <f>IFERROR(VLOOKUP(B113,'200 Miglia CR'!A:P,16,0),0)</f>
        <v>0</v>
      </c>
      <c r="M113" s="131">
        <f>IFERROR(VLOOKUP(B113,Ambrosiano!A:Q,16,0),0)</f>
        <v>0</v>
      </c>
      <c r="N113" s="131">
        <f>IFERROR(VLOOKUP(B113,#REF!,16,0),0)</f>
        <v>0</v>
      </c>
      <c r="O113" s="135"/>
      <c r="P113" s="133">
        <f t="shared" si="12"/>
        <v>2.9204999999999997</v>
      </c>
      <c r="Q113" s="8"/>
      <c r="R113" s="136">
        <f t="shared" si="13"/>
        <v>1</v>
      </c>
      <c r="S113" s="134">
        <f>VLOOKUP(R113,Regolamento!J$6:L$14,3,0)</f>
        <v>1</v>
      </c>
      <c r="T113" s="8"/>
      <c r="U113" s="138">
        <f t="shared" si="14"/>
        <v>2.9204999999999997</v>
      </c>
    </row>
    <row r="114" spans="1:24" s="8" customFormat="1" x14ac:dyDescent="0.25">
      <c r="A114" s="8">
        <v>109</v>
      </c>
      <c r="B114" s="63" t="s">
        <v>867</v>
      </c>
      <c r="C114" s="12" t="str">
        <f>IFERROR(VLOOKUP(B114,concorrenti!A:C,3,0)," ")</f>
        <v>C</v>
      </c>
      <c r="D114" s="12">
        <f>VLOOKUP(B114,concorrenti!A:E,5,0)</f>
        <v>0</v>
      </c>
      <c r="E114" s="59" t="str">
        <f>VLOOKUP(B114,concorrenti!A$4:G$334,2,0)</f>
        <v>CAVEC</v>
      </c>
      <c r="F114" s="131">
        <f>IFERROR(VLOOKUP(B114,'Nora Sciplino'!A$11:P$99,16,0),0)</f>
        <v>0</v>
      </c>
      <c r="G114" s="132">
        <f>IFERROR(VLOOKUP(B114,Castellotti!A$11:P$99,16,0),0)</f>
        <v>0</v>
      </c>
      <c r="H114" s="132">
        <f>IFERROR(VLOOKUP(B114,'Castelli Pavesi'!A$12:P$100,16,0),0)</f>
        <v>0</v>
      </c>
      <c r="I114" s="132">
        <f>IFERROR(VLOOKUP(B114,Solidarietà!A$12:P$100,16,0),0)</f>
        <v>0</v>
      </c>
      <c r="J114" s="131">
        <f>IFERROR(VLOOKUP(B114,'Coppa Monza'!A$12:P$100,16,0),0)</f>
        <v>0</v>
      </c>
      <c r="K114" s="131">
        <f>IFERROR(VLOOKUP(B114,Maserati!A$12:P$100,16,0),0)</f>
        <v>0</v>
      </c>
      <c r="L114" s="131">
        <f>IFERROR(VLOOKUP(B114,'200 Miglia CR'!A:P,16,0),0)</f>
        <v>2.6564999999999999</v>
      </c>
      <c r="M114" s="131">
        <f>IFERROR(VLOOKUP(B114,Ambrosiano!A:Q,16,0),0)</f>
        <v>0</v>
      </c>
      <c r="N114" s="131">
        <f>IFERROR(VLOOKUP(B114,#REF!,16,0),0)</f>
        <v>0</v>
      </c>
      <c r="O114" s="135"/>
      <c r="P114" s="133">
        <f t="shared" ref="P114:P145" si="15">+F114+H114+I114+G114+N114+L114+M114+J114+K114</f>
        <v>2.6564999999999999</v>
      </c>
      <c r="R114" s="136">
        <f t="shared" si="13"/>
        <v>1</v>
      </c>
      <c r="S114" s="134">
        <f>VLOOKUP(R114,Regolamento!J$6:L$14,3,0)</f>
        <v>1</v>
      </c>
      <c r="U114" s="138">
        <f t="shared" si="14"/>
        <v>2.6564999999999999</v>
      </c>
      <c r="W114" s="62"/>
      <c r="X114" s="78"/>
    </row>
    <row r="115" spans="1:24" s="8" customFormat="1" x14ac:dyDescent="0.25">
      <c r="A115" s="8">
        <v>110</v>
      </c>
      <c r="B115" s="8" t="s">
        <v>79</v>
      </c>
      <c r="C115" s="59" t="str">
        <f>IFERROR(VLOOKUP(B115,concorrenti!A:C,3,0)," ")</f>
        <v>C</v>
      </c>
      <c r="D115" s="59">
        <f>VLOOKUP(B115,concorrenti!A:E,5,0)</f>
        <v>0</v>
      </c>
      <c r="E115" s="59" t="str">
        <f>VLOOKUP(B115,concorrenti!A$4:G$334,2,0)</f>
        <v>CASTELLOTTI</v>
      </c>
      <c r="F115" s="131">
        <f>IFERROR(VLOOKUP(B115,'Nora Sciplino'!A$11:P$99,16,0),0)</f>
        <v>0</v>
      </c>
      <c r="G115" s="132">
        <f>IFERROR(VLOOKUP(B115,Castellotti!A$11:P$99,16,0),0)</f>
        <v>1.4160000000000001</v>
      </c>
      <c r="H115" s="132">
        <f>IFERROR(VLOOKUP(B115,'Castelli Pavesi'!A$12:P$100,16,0),0)</f>
        <v>1E-3</v>
      </c>
      <c r="I115" s="132">
        <f>IFERROR(VLOOKUP(B115,Solidarietà!A$12:P$100,16,0),0)</f>
        <v>0</v>
      </c>
      <c r="J115" s="131">
        <f>IFERROR(VLOOKUP(B115,'Coppa Monza'!A$12:P$100,16,0),0)</f>
        <v>0</v>
      </c>
      <c r="K115" s="131">
        <f>IFERROR(VLOOKUP(B115,Maserati!A$12:P$100,16,0),0)</f>
        <v>0</v>
      </c>
      <c r="L115" s="131">
        <f>IFERROR(VLOOKUP(B115,'200 Miglia CR'!A:P,16,0),0)</f>
        <v>0</v>
      </c>
      <c r="M115" s="131">
        <f>IFERROR(VLOOKUP(B115,Ambrosiano!A:Q,16,0),0)</f>
        <v>0</v>
      </c>
      <c r="N115" s="131">
        <f>IFERROR(VLOOKUP(B115,#REF!,16,0),0)</f>
        <v>0</v>
      </c>
      <c r="O115" s="135"/>
      <c r="P115" s="133">
        <f t="shared" si="15"/>
        <v>1.417</v>
      </c>
      <c r="R115" s="136">
        <f t="shared" si="13"/>
        <v>2</v>
      </c>
      <c r="S115" s="134">
        <f>VLOOKUP(R115,Regolamento!J$6:L$14,3,0)</f>
        <v>1.05</v>
      </c>
      <c r="U115" s="138">
        <f t="shared" si="14"/>
        <v>1.4878500000000001</v>
      </c>
    </row>
    <row r="116" spans="1:24" s="8" customFormat="1" x14ac:dyDescent="0.25">
      <c r="A116" s="8">
        <v>111</v>
      </c>
      <c r="B116" s="71" t="s">
        <v>364</v>
      </c>
      <c r="C116" s="59" t="str">
        <f>IFERROR(VLOOKUP(B116,concorrenti!A:C,3,0)," ")</f>
        <v>C</v>
      </c>
      <c r="D116" s="59">
        <f>VLOOKUP(B116,concorrenti!A:E,5,0)</f>
        <v>0</v>
      </c>
      <c r="E116" s="59" t="str">
        <f>VLOOKUP(B116,concorrenti!A$4:G$334,2,0)</f>
        <v>OROBICO</v>
      </c>
      <c r="F116" s="131">
        <f>IFERROR(VLOOKUP(B116,'Nora Sciplino'!A$11:P$99,16,0),0)</f>
        <v>0</v>
      </c>
      <c r="G116" s="132">
        <f>IFERROR(VLOOKUP(B116,Castellotti!A$11:P$99,16,0),0)</f>
        <v>0</v>
      </c>
      <c r="H116" s="132">
        <f>IFERROR(VLOOKUP(B116,'Castelli Pavesi'!A$12:P$100,16,0),0)</f>
        <v>0</v>
      </c>
      <c r="I116" s="132">
        <f>IFERROR(VLOOKUP(B116,Solidarietà!A$12:P$100,16,0),0)</f>
        <v>1.4602499999999998</v>
      </c>
      <c r="J116" s="131">
        <f>IFERROR(VLOOKUP(B116,'Coppa Monza'!A$12:P$100,16,0),0)</f>
        <v>0</v>
      </c>
      <c r="K116" s="131">
        <f>IFERROR(VLOOKUP(B116,Maserati!A$12:P$100,16,0),0)</f>
        <v>0</v>
      </c>
      <c r="L116" s="131">
        <f>IFERROR(VLOOKUP(B116,'200 Miglia CR'!A:P,16,0),0)</f>
        <v>0</v>
      </c>
      <c r="M116" s="131">
        <f>IFERROR(VLOOKUP(B116,Ambrosiano!A:Q,16,0),0)</f>
        <v>0</v>
      </c>
      <c r="N116" s="131">
        <f>IFERROR(VLOOKUP(B116,#REF!,16,0),0)</f>
        <v>0</v>
      </c>
      <c r="O116" s="135"/>
      <c r="P116" s="133">
        <f t="shared" si="15"/>
        <v>1.4602499999999998</v>
      </c>
      <c r="R116" s="136">
        <f t="shared" si="13"/>
        <v>1</v>
      </c>
      <c r="S116" s="134">
        <f>VLOOKUP(R116,Regolamento!J$6:L$14,3,0)</f>
        <v>1</v>
      </c>
      <c r="U116" s="138">
        <f t="shared" si="14"/>
        <v>1.4602499999999998</v>
      </c>
      <c r="W116" s="62"/>
      <c r="X116" s="78"/>
    </row>
    <row r="117" spans="1:24" s="8" customFormat="1" x14ac:dyDescent="0.25">
      <c r="A117" s="8">
        <v>112</v>
      </c>
      <c r="B117" s="71" t="s">
        <v>632</v>
      </c>
      <c r="C117" s="59" t="str">
        <f>IFERROR(VLOOKUP(B117,concorrenti!A:C,3,0)," ")</f>
        <v>C</v>
      </c>
      <c r="D117" s="59" t="str">
        <f>VLOOKUP(B117,concorrenti!A:E,5,0)</f>
        <v>X</v>
      </c>
      <c r="E117" s="59" t="str">
        <f>VLOOKUP(B117,concorrenti!A$4:G$334,2,0)</f>
        <v>OROBICO</v>
      </c>
      <c r="F117" s="131">
        <f>IFERROR(VLOOKUP(B117,'Nora Sciplino'!A$11:P$99,16,0),0)</f>
        <v>0</v>
      </c>
      <c r="G117" s="132">
        <f>IFERROR(VLOOKUP(B117,Castellotti!A$11:P$99,16,0),0)</f>
        <v>0</v>
      </c>
      <c r="H117" s="132">
        <f>IFERROR(VLOOKUP(B117,'Castelli Pavesi'!A$12:P$100,16,0),0)</f>
        <v>0</v>
      </c>
      <c r="I117" s="163">
        <f>IFERROR(VLOOKUP(B117,Solidarietà!A$12:P$100,16,0),0)</f>
        <v>1.4602499999999998</v>
      </c>
      <c r="J117" s="131">
        <f>IFERROR(VLOOKUP(B117,'Coppa Monza'!A$12:P$100,16,0),0)</f>
        <v>0</v>
      </c>
      <c r="K117" s="131">
        <f>IFERROR(VLOOKUP(B117,Maserati!A$12:P$100,16,0),0)</f>
        <v>0</v>
      </c>
      <c r="L117" s="131">
        <f>IFERROR(VLOOKUP(B117,'200 Miglia CR'!A:P,16,0),0)</f>
        <v>0</v>
      </c>
      <c r="M117" s="131">
        <f>IFERROR(VLOOKUP(B117,Ambrosiano!A:Q,16,0),0)</f>
        <v>0</v>
      </c>
      <c r="N117" s="131">
        <f>IFERROR(VLOOKUP(B117,#REF!,16,0),0)</f>
        <v>0</v>
      </c>
      <c r="O117" s="135"/>
      <c r="P117" s="133">
        <f t="shared" si="15"/>
        <v>1.4602499999999998</v>
      </c>
      <c r="R117" s="136">
        <f t="shared" si="13"/>
        <v>1</v>
      </c>
      <c r="S117" s="134">
        <f>VLOOKUP(R117,Regolamento!J$6:L$14,3,0)</f>
        <v>1</v>
      </c>
      <c r="U117" s="138">
        <f t="shared" si="14"/>
        <v>1.4602499999999998</v>
      </c>
    </row>
    <row r="118" spans="1:24" s="8" customFormat="1" x14ac:dyDescent="0.25">
      <c r="A118" s="8">
        <v>113</v>
      </c>
      <c r="B118" s="71" t="s">
        <v>630</v>
      </c>
      <c r="C118" s="59" t="str">
        <f>IFERROR(VLOOKUP(B118,concorrenti!A:C,3,0)," ")</f>
        <v>C</v>
      </c>
      <c r="D118" s="59">
        <f>VLOOKUP(B118,concorrenti!A:E,5,0)</f>
        <v>0</v>
      </c>
      <c r="E118" s="59" t="str">
        <f>VLOOKUP(B118,concorrenti!A$4:G$334,2,0)</f>
        <v>CMAE</v>
      </c>
      <c r="F118" s="131">
        <f>IFERROR(VLOOKUP(B118,'Nora Sciplino'!A$11:P$99,16,0),0)</f>
        <v>0</v>
      </c>
      <c r="G118" s="132">
        <f>IFERROR(VLOOKUP(B118,Castellotti!A$11:P$99,16,0),0)</f>
        <v>0</v>
      </c>
      <c r="H118" s="132">
        <f>IFERROR(VLOOKUP(B118,'Castelli Pavesi'!A$12:P$100,16,0),0)</f>
        <v>0</v>
      </c>
      <c r="I118" s="132">
        <f>IFERROR(VLOOKUP(B118,Solidarietà!A$12:P$100,16,0),0)</f>
        <v>1.4602499999999998</v>
      </c>
      <c r="J118" s="131">
        <f>IFERROR(VLOOKUP(B118,'Coppa Monza'!A$12:P$100,16,0),0)</f>
        <v>0</v>
      </c>
      <c r="K118" s="131">
        <f>IFERROR(VLOOKUP(B118,Maserati!A$12:P$100,16,0),0)</f>
        <v>0</v>
      </c>
      <c r="L118" s="131">
        <f>IFERROR(VLOOKUP(B118,'200 Miglia CR'!A:P,16,0),0)</f>
        <v>0</v>
      </c>
      <c r="M118" s="131">
        <f>IFERROR(VLOOKUP(B118,Ambrosiano!A:Q,16,0),0)</f>
        <v>0</v>
      </c>
      <c r="N118" s="131">
        <f>IFERROR(VLOOKUP(B118,#REF!,16,0),0)</f>
        <v>0</v>
      </c>
      <c r="O118" s="135"/>
      <c r="P118" s="133">
        <f t="shared" si="15"/>
        <v>1.4602499999999998</v>
      </c>
      <c r="R118" s="136">
        <f t="shared" si="13"/>
        <v>1</v>
      </c>
      <c r="S118" s="134">
        <f>VLOOKUP(R118,Regolamento!J$6:L$14,3,0)</f>
        <v>1</v>
      </c>
      <c r="U118" s="138">
        <f t="shared" si="14"/>
        <v>1.4602499999999998</v>
      </c>
    </row>
    <row r="119" spans="1:24" s="8" customFormat="1" x14ac:dyDescent="0.25">
      <c r="A119" s="8">
        <v>114</v>
      </c>
      <c r="B119" s="71" t="s">
        <v>628</v>
      </c>
      <c r="C119" s="59" t="str">
        <f>IFERROR(VLOOKUP(B119,concorrenti!A:C,3,0)," ")</f>
        <v>C</v>
      </c>
      <c r="D119" s="59">
        <f>VLOOKUP(B119,concorrenti!A:E,5,0)</f>
        <v>0</v>
      </c>
      <c r="E119" s="59" t="str">
        <f>VLOOKUP(B119,concorrenti!A$4:G$334,2,0)</f>
        <v>OROBICO</v>
      </c>
      <c r="F119" s="131">
        <f>IFERROR(VLOOKUP(B119,'Nora Sciplino'!A$11:P$99,16,0),0)</f>
        <v>0</v>
      </c>
      <c r="G119" s="132">
        <f>IFERROR(VLOOKUP(B119,Castellotti!A$11:P$99,16,0),0)</f>
        <v>0</v>
      </c>
      <c r="H119" s="132">
        <f>IFERROR(VLOOKUP(B119,'Castelli Pavesi'!A$12:P$100,16,0),0)</f>
        <v>0</v>
      </c>
      <c r="I119" s="132">
        <f>IFERROR(VLOOKUP(B119,Solidarietà!A$12:P$100,16,0),0)</f>
        <v>1.4602499999999998</v>
      </c>
      <c r="J119" s="131">
        <f>IFERROR(VLOOKUP(B119,'Coppa Monza'!A$12:P$100,16,0),0)</f>
        <v>0</v>
      </c>
      <c r="K119" s="131">
        <f>IFERROR(VLOOKUP(B119,Maserati!A$12:P$100,16,0),0)</f>
        <v>0</v>
      </c>
      <c r="L119" s="131">
        <f>IFERROR(VLOOKUP(B119,'200 Miglia CR'!A:P,16,0),0)</f>
        <v>0</v>
      </c>
      <c r="M119" s="131">
        <f>IFERROR(VLOOKUP(B119,Ambrosiano!A:Q,16,0),0)</f>
        <v>0</v>
      </c>
      <c r="N119" s="131">
        <f>IFERROR(VLOOKUP(B119,#REF!,16,0),0)</f>
        <v>0</v>
      </c>
      <c r="O119" s="135"/>
      <c r="P119" s="133">
        <f t="shared" si="15"/>
        <v>1.4602499999999998</v>
      </c>
      <c r="R119" s="136">
        <f t="shared" si="13"/>
        <v>1</v>
      </c>
      <c r="S119" s="134">
        <f>VLOOKUP(R119,Regolamento!J$6:L$14,3,0)</f>
        <v>1</v>
      </c>
      <c r="U119" s="138">
        <f t="shared" si="14"/>
        <v>1.4602499999999998</v>
      </c>
    </row>
    <row r="120" spans="1:24" s="8" customFormat="1" x14ac:dyDescent="0.25">
      <c r="A120" s="8">
        <v>115</v>
      </c>
      <c r="B120" s="71" t="s">
        <v>636</v>
      </c>
      <c r="C120" s="59" t="str">
        <f>IFERROR(VLOOKUP(B120,concorrenti!A:C,3,0)," ")</f>
        <v>C</v>
      </c>
      <c r="D120" s="59">
        <f>VLOOKUP(B120,concorrenti!A:E,5,0)</f>
        <v>0</v>
      </c>
      <c r="E120" s="59" t="str">
        <f>VLOOKUP(B120,concorrenti!A$4:G$334,2,0)</f>
        <v>OROBICO</v>
      </c>
      <c r="F120" s="131">
        <f>IFERROR(VLOOKUP(B120,'Nora Sciplino'!A$11:P$99,16,0),0)</f>
        <v>0</v>
      </c>
      <c r="G120" s="132">
        <f>IFERROR(VLOOKUP(B120,Castellotti!A$11:P$99,16,0),0)</f>
        <v>0</v>
      </c>
      <c r="H120" s="132">
        <f>IFERROR(VLOOKUP(B120,'Castelli Pavesi'!A$12:P$100,16,0),0)</f>
        <v>0</v>
      </c>
      <c r="I120" s="132">
        <f>IFERROR(VLOOKUP(B120,Solidarietà!A$12:P$100,16,0),0)</f>
        <v>1.4602499999999998</v>
      </c>
      <c r="J120" s="131">
        <f>IFERROR(VLOOKUP(B120,'Coppa Monza'!A$12:P$100,16,0),0)</f>
        <v>0</v>
      </c>
      <c r="K120" s="131">
        <f>IFERROR(VLOOKUP(B120,Maserati!A$12:P$100,16,0),0)</f>
        <v>0</v>
      </c>
      <c r="L120" s="131">
        <f>IFERROR(VLOOKUP(B120,'200 Miglia CR'!A:P,16,0),0)</f>
        <v>0</v>
      </c>
      <c r="M120" s="131">
        <f>IFERROR(VLOOKUP(B120,Ambrosiano!A:Q,16,0),0)</f>
        <v>0</v>
      </c>
      <c r="N120" s="131">
        <f>IFERROR(VLOOKUP(B120,#REF!,16,0),0)</f>
        <v>0</v>
      </c>
      <c r="O120" s="135"/>
      <c r="P120" s="133">
        <f t="shared" si="15"/>
        <v>1.4602499999999998</v>
      </c>
      <c r="R120" s="136">
        <f t="shared" si="13"/>
        <v>1</v>
      </c>
      <c r="S120" s="134">
        <f>VLOOKUP(R120,Regolamento!J$6:L$14,3,0)</f>
        <v>1</v>
      </c>
      <c r="U120" s="138">
        <f t="shared" si="14"/>
        <v>1.4602499999999998</v>
      </c>
    </row>
    <row r="121" spans="1:24" s="8" customFormat="1" x14ac:dyDescent="0.25">
      <c r="A121" s="8">
        <v>116</v>
      </c>
      <c r="B121" s="71" t="s">
        <v>633</v>
      </c>
      <c r="C121" s="59" t="str">
        <f>IFERROR(VLOOKUP(B121,concorrenti!A:C,3,0)," ")</f>
        <v>C</v>
      </c>
      <c r="D121" s="59">
        <f>VLOOKUP(B121,concorrenti!A:E,5,0)</f>
        <v>0</v>
      </c>
      <c r="E121" s="59" t="str">
        <f>VLOOKUP(B121,concorrenti!A$4:G$334,2,0)</f>
        <v>OROBICO</v>
      </c>
      <c r="F121" s="131">
        <f>IFERROR(VLOOKUP(B121,'Nora Sciplino'!A$11:P$99,16,0),0)</f>
        <v>0</v>
      </c>
      <c r="G121" s="132">
        <f>IFERROR(VLOOKUP(B121,Castellotti!A$11:P$99,16,0),0)</f>
        <v>0</v>
      </c>
      <c r="H121" s="132">
        <f>IFERROR(VLOOKUP(B121,'Castelli Pavesi'!A$12:P$100,16,0),0)</f>
        <v>0</v>
      </c>
      <c r="I121" s="132">
        <f>IFERROR(VLOOKUP(B121,Solidarietà!A$12:P$100,16,0),0)</f>
        <v>1.4602499999999998</v>
      </c>
      <c r="J121" s="131">
        <f>IFERROR(VLOOKUP(B121,'Coppa Monza'!A$12:P$100,16,0),0)</f>
        <v>0</v>
      </c>
      <c r="K121" s="131">
        <f>IFERROR(VLOOKUP(B121,Maserati!A$12:P$100,16,0),0)</f>
        <v>0</v>
      </c>
      <c r="L121" s="131">
        <f>IFERROR(VLOOKUP(B121,'200 Miglia CR'!A:P,16,0),0)</f>
        <v>0</v>
      </c>
      <c r="M121" s="131">
        <f>IFERROR(VLOOKUP(B121,Ambrosiano!A:Q,16,0),0)</f>
        <v>0</v>
      </c>
      <c r="N121" s="131">
        <f>IFERROR(VLOOKUP(B121,#REF!,16,0),0)</f>
        <v>0</v>
      </c>
      <c r="O121" s="135"/>
      <c r="P121" s="133">
        <f t="shared" si="15"/>
        <v>1.4602499999999998</v>
      </c>
      <c r="R121" s="45">
        <f t="shared" si="13"/>
        <v>1</v>
      </c>
      <c r="S121" s="134">
        <f>VLOOKUP(R121,Regolamento!J$6:L$14,3,0)</f>
        <v>1</v>
      </c>
      <c r="U121" s="138">
        <f t="shared" si="14"/>
        <v>1.4602499999999998</v>
      </c>
    </row>
    <row r="122" spans="1:24" s="8" customFormat="1" x14ac:dyDescent="0.25">
      <c r="A122" s="8">
        <v>117</v>
      </c>
      <c r="B122" s="71" t="s">
        <v>637</v>
      </c>
      <c r="C122" s="59" t="str">
        <f>IFERROR(VLOOKUP(B122,concorrenti!A:C,3,0)," ")</f>
        <v>C</v>
      </c>
      <c r="D122" s="59">
        <f>VLOOKUP(B122,concorrenti!A:E,5,0)</f>
        <v>0</v>
      </c>
      <c r="E122" s="59" t="str">
        <f>VLOOKUP(B122,concorrenti!A$4:G$334,2,0)</f>
        <v>MWVCC</v>
      </c>
      <c r="F122" s="131">
        <f>IFERROR(VLOOKUP(B122,'Nora Sciplino'!A$11:P$99,16,0),0)</f>
        <v>0</v>
      </c>
      <c r="G122" s="132">
        <f>IFERROR(VLOOKUP(B122,Castellotti!A$11:P$99,16,0),0)</f>
        <v>0</v>
      </c>
      <c r="H122" s="132">
        <f>IFERROR(VLOOKUP(B122,'Castelli Pavesi'!A$12:P$100,16,0),0)</f>
        <v>0</v>
      </c>
      <c r="I122" s="132">
        <f>IFERROR(VLOOKUP(B122,Solidarietà!A$12:P$100,16,0),0)</f>
        <v>1.4602499999999998</v>
      </c>
      <c r="J122" s="131">
        <f>IFERROR(VLOOKUP(B122,'Coppa Monza'!A$12:P$100,16,0),0)</f>
        <v>0</v>
      </c>
      <c r="K122" s="131">
        <f>IFERROR(VLOOKUP(B122,Maserati!A$12:P$100,16,0),0)</f>
        <v>0</v>
      </c>
      <c r="L122" s="131">
        <f>IFERROR(VLOOKUP(B122,'200 Miglia CR'!A:P,16,0),0)</f>
        <v>0</v>
      </c>
      <c r="M122" s="131">
        <f>IFERROR(VLOOKUP(B122,Ambrosiano!A:Q,16,0),0)</f>
        <v>0</v>
      </c>
      <c r="N122" s="131">
        <f>IFERROR(VLOOKUP(B122,#REF!,16,0),0)</f>
        <v>0</v>
      </c>
      <c r="O122" s="135"/>
      <c r="P122" s="133">
        <f t="shared" si="15"/>
        <v>1.4602499999999998</v>
      </c>
      <c r="R122" s="136">
        <f t="shared" si="13"/>
        <v>1</v>
      </c>
      <c r="S122" s="134">
        <f>VLOOKUP(R122,Regolamento!J$6:L$14,3,0)</f>
        <v>1</v>
      </c>
      <c r="U122" s="138">
        <f t="shared" si="14"/>
        <v>1.4602499999999998</v>
      </c>
      <c r="W122" s="62"/>
      <c r="X122" s="78"/>
    </row>
    <row r="123" spans="1:24" s="8" customFormat="1" x14ac:dyDescent="0.25">
      <c r="A123" s="8">
        <v>118</v>
      </c>
      <c r="B123" s="71" t="s">
        <v>641</v>
      </c>
      <c r="C123" s="59" t="str">
        <f>IFERROR(VLOOKUP(B123,concorrenti!A:C,3,0)," ")</f>
        <v>C</v>
      </c>
      <c r="D123" s="59" t="str">
        <f>VLOOKUP(B123,concorrenti!A:E,5,0)</f>
        <v>X</v>
      </c>
      <c r="E123" s="59" t="str">
        <f>VLOOKUP(B123,concorrenti!A$4:G$334,2,0)</f>
        <v>OROBICO</v>
      </c>
      <c r="F123" s="131">
        <f>IFERROR(VLOOKUP(B123,'Nora Sciplino'!A$11:P$99,16,0),0)</f>
        <v>0</v>
      </c>
      <c r="G123" s="132">
        <f>IFERROR(VLOOKUP(B123,Castellotti!A$11:P$99,16,0),0)</f>
        <v>0</v>
      </c>
      <c r="H123" s="132">
        <f>IFERROR(VLOOKUP(B123,'Castelli Pavesi'!A$12:P$100,16,0),0)</f>
        <v>0</v>
      </c>
      <c r="I123" s="163">
        <f>IFERROR(VLOOKUP(B123,Solidarietà!A$12:P$100,16,0),0)</f>
        <v>1.4602499999999998</v>
      </c>
      <c r="J123" s="131">
        <f>IFERROR(VLOOKUP(B123,'Coppa Monza'!A$12:P$100,16,0),0)</f>
        <v>0</v>
      </c>
      <c r="K123" s="131">
        <f>IFERROR(VLOOKUP(B123,Maserati!A$12:P$100,16,0),0)</f>
        <v>0</v>
      </c>
      <c r="L123" s="131">
        <f>IFERROR(VLOOKUP(B123,'200 Miglia CR'!A:P,16,0),0)</f>
        <v>0</v>
      </c>
      <c r="M123" s="131">
        <f>IFERROR(VLOOKUP(B123,Ambrosiano!A:Q,16,0),0)</f>
        <v>0</v>
      </c>
      <c r="N123" s="131">
        <f>IFERROR(VLOOKUP(B123,#REF!,16,0),0)</f>
        <v>0</v>
      </c>
      <c r="O123" s="135"/>
      <c r="P123" s="133">
        <f t="shared" si="15"/>
        <v>1.4602499999999998</v>
      </c>
      <c r="R123" s="136">
        <f t="shared" si="13"/>
        <v>1</v>
      </c>
      <c r="S123" s="134">
        <f>VLOOKUP(R123,Regolamento!J$6:L$14,3,0)</f>
        <v>1</v>
      </c>
      <c r="U123" s="138">
        <f t="shared" si="14"/>
        <v>1.4602499999999998</v>
      </c>
      <c r="W123" s="62"/>
      <c r="X123" s="78"/>
    </row>
    <row r="124" spans="1:24" s="8" customFormat="1" x14ac:dyDescent="0.25">
      <c r="A124" s="8">
        <v>119</v>
      </c>
      <c r="B124" s="71" t="s">
        <v>638</v>
      </c>
      <c r="C124" s="59" t="str">
        <f>IFERROR(VLOOKUP(B124,concorrenti!A:C,3,0)," ")</f>
        <v>C</v>
      </c>
      <c r="D124" s="59">
        <f>VLOOKUP(B124,concorrenti!A:E,5,0)</f>
        <v>0</v>
      </c>
      <c r="E124" s="59" t="str">
        <f>VLOOKUP(B124,concorrenti!A$4:G$334,2,0)</f>
        <v>OROBICO</v>
      </c>
      <c r="F124" s="131">
        <f>IFERROR(VLOOKUP(B124,'Nora Sciplino'!A$11:P$99,16,0),0)</f>
        <v>0</v>
      </c>
      <c r="G124" s="132">
        <f>IFERROR(VLOOKUP(B124,Castellotti!A$11:P$99,16,0),0)</f>
        <v>0</v>
      </c>
      <c r="H124" s="132">
        <f>IFERROR(VLOOKUP(B124,'Castelli Pavesi'!A$12:P$100,16,0),0)</f>
        <v>0</v>
      </c>
      <c r="I124" s="132">
        <f>IFERROR(VLOOKUP(B124,Solidarietà!A$12:P$100,16,0),0)</f>
        <v>1.4602499999999998</v>
      </c>
      <c r="J124" s="131">
        <f>IFERROR(VLOOKUP(B124,'Coppa Monza'!A$12:P$100,16,0),0)</f>
        <v>0</v>
      </c>
      <c r="K124" s="131">
        <f>IFERROR(VLOOKUP(B124,Maserati!A$12:P$100,16,0),0)</f>
        <v>0</v>
      </c>
      <c r="L124" s="131">
        <f>IFERROR(VLOOKUP(B124,'200 Miglia CR'!A:P,16,0),0)</f>
        <v>0</v>
      </c>
      <c r="M124" s="131">
        <f>IFERROR(VLOOKUP(B124,Ambrosiano!A:Q,16,0),0)</f>
        <v>0</v>
      </c>
      <c r="N124" s="131">
        <f>IFERROR(VLOOKUP(B124,#REF!,16,0),0)</f>
        <v>0</v>
      </c>
      <c r="O124" s="135"/>
      <c r="P124" s="133">
        <f t="shared" si="15"/>
        <v>1.4602499999999998</v>
      </c>
      <c r="R124" s="136">
        <f t="shared" si="13"/>
        <v>1</v>
      </c>
      <c r="S124" s="134">
        <f>VLOOKUP(R124,Regolamento!J$6:L$14,3,0)</f>
        <v>1</v>
      </c>
      <c r="U124" s="138">
        <f t="shared" si="14"/>
        <v>1.4602499999999998</v>
      </c>
    </row>
    <row r="125" spans="1:24" s="8" customFormat="1" x14ac:dyDescent="0.25">
      <c r="A125" s="8">
        <v>120</v>
      </c>
      <c r="B125" s="71" t="s">
        <v>631</v>
      </c>
      <c r="C125" s="59" t="str">
        <f>IFERROR(VLOOKUP(B125,concorrenti!A:C,3,0)," ")</f>
        <v>C</v>
      </c>
      <c r="D125" s="59">
        <f>VLOOKUP(B125,concorrenti!A:E,5,0)</f>
        <v>0</v>
      </c>
      <c r="E125" s="59" t="str">
        <f>VLOOKUP(B125,concorrenti!A$4:G$334,2,0)</f>
        <v>OROBICO</v>
      </c>
      <c r="F125" s="131">
        <f>IFERROR(VLOOKUP(B125,'Nora Sciplino'!A$11:P$99,16,0),0)</f>
        <v>0</v>
      </c>
      <c r="G125" s="132">
        <f>IFERROR(VLOOKUP(B125,Castellotti!A$11:P$99,16,0),0)</f>
        <v>0</v>
      </c>
      <c r="H125" s="132">
        <f>IFERROR(VLOOKUP(B125,'Castelli Pavesi'!A$12:P$100,16,0),0)</f>
        <v>0</v>
      </c>
      <c r="I125" s="132">
        <f>IFERROR(VLOOKUP(B125,Solidarietà!A$12:P$100,16,0),0)</f>
        <v>1.4602499999999998</v>
      </c>
      <c r="J125" s="131">
        <f>IFERROR(VLOOKUP(B125,'Coppa Monza'!A$12:P$100,16,0),0)</f>
        <v>0</v>
      </c>
      <c r="K125" s="131">
        <f>IFERROR(VLOOKUP(B125,Maserati!A$12:P$100,16,0),0)</f>
        <v>0</v>
      </c>
      <c r="L125" s="131">
        <f>IFERROR(VLOOKUP(B125,'200 Miglia CR'!A:P,16,0),0)</f>
        <v>0</v>
      </c>
      <c r="M125" s="131">
        <f>IFERROR(VLOOKUP(B125,Ambrosiano!A:Q,16,0),0)</f>
        <v>0</v>
      </c>
      <c r="N125" s="131">
        <f>IFERROR(VLOOKUP(B125,#REF!,16,0),0)</f>
        <v>0</v>
      </c>
      <c r="O125" s="135"/>
      <c r="P125" s="133">
        <f t="shared" si="15"/>
        <v>1.4602499999999998</v>
      </c>
      <c r="R125" s="136">
        <f t="shared" si="13"/>
        <v>1</v>
      </c>
      <c r="S125" s="134">
        <f>VLOOKUP(R125,Regolamento!J$6:L$14,3,0)</f>
        <v>1</v>
      </c>
      <c r="U125" s="138">
        <f t="shared" si="14"/>
        <v>1.4602499999999998</v>
      </c>
    </row>
    <row r="126" spans="1:24" s="8" customFormat="1" x14ac:dyDescent="0.25">
      <c r="A126" s="8">
        <v>121</v>
      </c>
      <c r="B126" s="71" t="s">
        <v>274</v>
      </c>
      <c r="C126" s="59" t="str">
        <f>IFERROR(VLOOKUP(B126,concorrenti!A:C,3,0)," ")</f>
        <v>C</v>
      </c>
      <c r="D126" s="59">
        <f>VLOOKUP(B126,concorrenti!A:E,5,0)</f>
        <v>0</v>
      </c>
      <c r="E126" s="59" t="str">
        <f>VLOOKUP(B126,concorrenti!A$4:G$334,2,0)</f>
        <v>OROBICO</v>
      </c>
      <c r="F126" s="131">
        <f>IFERROR(VLOOKUP(B126,'Nora Sciplino'!A$11:P$99,16,0),0)</f>
        <v>0</v>
      </c>
      <c r="G126" s="132">
        <f>IFERROR(VLOOKUP(B126,Castellotti!A$11:P$99,16,0),0)</f>
        <v>0</v>
      </c>
      <c r="H126" s="132">
        <f>IFERROR(VLOOKUP(B126,'Castelli Pavesi'!A$12:P$100,16,0),0)</f>
        <v>0</v>
      </c>
      <c r="I126" s="132">
        <f>IFERROR(VLOOKUP(B126,Solidarietà!A$12:P$100,16,0),0)</f>
        <v>1.4602499999999998</v>
      </c>
      <c r="J126" s="131">
        <f>IFERROR(VLOOKUP(B126,'Coppa Monza'!A$12:P$100,16,0),0)</f>
        <v>0</v>
      </c>
      <c r="K126" s="131">
        <f>IFERROR(VLOOKUP(B126,Maserati!A$12:P$100,16,0),0)</f>
        <v>0</v>
      </c>
      <c r="L126" s="131">
        <f>IFERROR(VLOOKUP(B126,'200 Miglia CR'!A:P,16,0),0)</f>
        <v>0</v>
      </c>
      <c r="M126" s="131">
        <f>IFERROR(VLOOKUP(B126,Ambrosiano!A:Q,16,0),0)</f>
        <v>0</v>
      </c>
      <c r="N126" s="131">
        <f>IFERROR(VLOOKUP(B126,#REF!,16,0),0)</f>
        <v>0</v>
      </c>
      <c r="O126" s="135"/>
      <c r="P126" s="133">
        <f t="shared" si="15"/>
        <v>1.4602499999999998</v>
      </c>
      <c r="R126" s="136">
        <f t="shared" si="13"/>
        <v>1</v>
      </c>
      <c r="S126" s="134">
        <f>VLOOKUP(R126,Regolamento!J$6:L$14,3,0)</f>
        <v>1</v>
      </c>
      <c r="U126" s="138">
        <f t="shared" si="14"/>
        <v>1.4602499999999998</v>
      </c>
    </row>
    <row r="127" spans="1:24" s="8" customFormat="1" x14ac:dyDescent="0.25">
      <c r="A127" s="8">
        <v>122</v>
      </c>
      <c r="B127" s="71" t="s">
        <v>635</v>
      </c>
      <c r="C127" s="59" t="str">
        <f>IFERROR(VLOOKUP(B127,concorrenti!A:C,3,0)," ")</f>
        <v>C</v>
      </c>
      <c r="D127" s="59">
        <f>VLOOKUP(B127,concorrenti!A:E,5,0)</f>
        <v>0</v>
      </c>
      <c r="E127" s="59" t="str">
        <f>VLOOKUP(B127,concorrenti!A$4:G$334,2,0)</f>
        <v>MWVCC</v>
      </c>
      <c r="F127" s="131">
        <f>IFERROR(VLOOKUP(B127,'Nora Sciplino'!A$11:P$99,16,0),0)</f>
        <v>0</v>
      </c>
      <c r="G127" s="132">
        <f>IFERROR(VLOOKUP(B127,Castellotti!A$11:P$99,16,0),0)</f>
        <v>0</v>
      </c>
      <c r="H127" s="132">
        <f>IFERROR(VLOOKUP(B127,'Castelli Pavesi'!A$12:P$100,16,0),0)</f>
        <v>0</v>
      </c>
      <c r="I127" s="132">
        <f>IFERROR(VLOOKUP(B127,Solidarietà!A$12:P$100,16,0),0)</f>
        <v>1.4602499999999998</v>
      </c>
      <c r="J127" s="131">
        <f>IFERROR(VLOOKUP(B127,'Coppa Monza'!A$12:P$100,16,0),0)</f>
        <v>0</v>
      </c>
      <c r="K127" s="131">
        <f>IFERROR(VLOOKUP(B127,Maserati!A$12:P$100,16,0),0)</f>
        <v>0</v>
      </c>
      <c r="L127" s="131">
        <f>IFERROR(VLOOKUP(B127,'200 Miglia CR'!A:P,16,0),0)</f>
        <v>0</v>
      </c>
      <c r="M127" s="131">
        <f>IFERROR(VLOOKUP(B127,Ambrosiano!A:Q,16,0),0)</f>
        <v>0</v>
      </c>
      <c r="N127" s="131">
        <f>IFERROR(VLOOKUP(B127,#REF!,16,0),0)</f>
        <v>0</v>
      </c>
      <c r="O127" s="135"/>
      <c r="P127" s="133">
        <f t="shared" si="15"/>
        <v>1.4602499999999998</v>
      </c>
      <c r="R127" s="136">
        <f t="shared" si="13"/>
        <v>1</v>
      </c>
      <c r="S127" s="134">
        <f>VLOOKUP(R127,Regolamento!J$6:L$14,3,0)</f>
        <v>1</v>
      </c>
      <c r="U127" s="138">
        <f t="shared" si="14"/>
        <v>1.4602499999999998</v>
      </c>
    </row>
    <row r="128" spans="1:24" s="8" customFormat="1" x14ac:dyDescent="0.25">
      <c r="A128" s="8">
        <v>123</v>
      </c>
      <c r="B128" s="71" t="s">
        <v>634</v>
      </c>
      <c r="C128" s="59" t="str">
        <f>IFERROR(VLOOKUP(B128,concorrenti!A:C,3,0)," ")</f>
        <v>C</v>
      </c>
      <c r="D128" s="59">
        <f>VLOOKUP(B128,concorrenti!A:E,5,0)</f>
        <v>0</v>
      </c>
      <c r="E128" s="59" t="str">
        <f>VLOOKUP(B128,concorrenti!A$4:G$334,2,0)</f>
        <v>OROBICO</v>
      </c>
      <c r="F128" s="131">
        <f>IFERROR(VLOOKUP(B128,'Nora Sciplino'!A$11:P$99,16,0),0)</f>
        <v>0</v>
      </c>
      <c r="G128" s="132">
        <f>IFERROR(VLOOKUP(B128,Castellotti!A$11:P$99,16,0),0)</f>
        <v>0</v>
      </c>
      <c r="H128" s="132">
        <f>IFERROR(VLOOKUP(B128,'Castelli Pavesi'!A$12:P$100,16,0),0)</f>
        <v>0</v>
      </c>
      <c r="I128" s="132">
        <f>IFERROR(VLOOKUP(B128,Solidarietà!A$12:P$100,16,0),0)</f>
        <v>1.4602499999999998</v>
      </c>
      <c r="J128" s="131">
        <f>IFERROR(VLOOKUP(B128,'Coppa Monza'!A$12:P$100,16,0),0)</f>
        <v>0</v>
      </c>
      <c r="K128" s="131">
        <f>IFERROR(VLOOKUP(B128,Maserati!A$12:P$100,16,0),0)</f>
        <v>0</v>
      </c>
      <c r="L128" s="131">
        <f>IFERROR(VLOOKUP(B128,'200 Miglia CR'!A:P,16,0),0)</f>
        <v>0</v>
      </c>
      <c r="M128" s="131">
        <f>IFERROR(VLOOKUP(B128,Ambrosiano!A:Q,16,0),0)</f>
        <v>0</v>
      </c>
      <c r="N128" s="131">
        <f>IFERROR(VLOOKUP(B128,#REF!,16,0),0)</f>
        <v>0</v>
      </c>
      <c r="O128" s="135"/>
      <c r="P128" s="133">
        <f t="shared" si="15"/>
        <v>1.4602499999999998</v>
      </c>
      <c r="R128" s="136">
        <f t="shared" si="13"/>
        <v>1</v>
      </c>
      <c r="S128" s="134">
        <f>VLOOKUP(R128,Regolamento!J$6:L$14,3,0)</f>
        <v>1</v>
      </c>
      <c r="U128" s="138">
        <f t="shared" si="14"/>
        <v>1.4602499999999998</v>
      </c>
      <c r="W128" s="62"/>
      <c r="X128" s="78"/>
    </row>
    <row r="129" spans="1:24" s="8" customFormat="1" x14ac:dyDescent="0.25">
      <c r="A129" s="8">
        <v>124</v>
      </c>
      <c r="B129" s="71" t="s">
        <v>640</v>
      </c>
      <c r="C129" s="59" t="str">
        <f>IFERROR(VLOOKUP(B129,concorrenti!A:C,3,0)," ")</f>
        <v>C</v>
      </c>
      <c r="D129" s="59" t="str">
        <f>VLOOKUP(B129,concorrenti!A:E,5,0)</f>
        <v>X</v>
      </c>
      <c r="E129" s="59" t="str">
        <f>VLOOKUP(B129,concorrenti!A$4:G$334,2,0)</f>
        <v>OROBICO</v>
      </c>
      <c r="F129" s="131">
        <f>IFERROR(VLOOKUP(B129,'Nora Sciplino'!A$11:P$99,16,0),0)</f>
        <v>0</v>
      </c>
      <c r="G129" s="132">
        <f>IFERROR(VLOOKUP(B129,Castellotti!A$11:P$99,16,0),0)</f>
        <v>0</v>
      </c>
      <c r="H129" s="132">
        <f>IFERROR(VLOOKUP(B129,'Castelli Pavesi'!A$12:P$100,16,0),0)</f>
        <v>0</v>
      </c>
      <c r="I129" s="163">
        <f>IFERROR(VLOOKUP(B129,Solidarietà!A$12:P$100,16,0),0)</f>
        <v>1.4602499999999998</v>
      </c>
      <c r="J129" s="131">
        <f>IFERROR(VLOOKUP(B129,'Coppa Monza'!A$12:P$100,16,0),0)</f>
        <v>0</v>
      </c>
      <c r="K129" s="131">
        <f>IFERROR(VLOOKUP(B129,Maserati!A$12:P$100,16,0),0)</f>
        <v>0</v>
      </c>
      <c r="L129" s="131">
        <f>IFERROR(VLOOKUP(B129,'200 Miglia CR'!A:P,16,0),0)</f>
        <v>0</v>
      </c>
      <c r="M129" s="131">
        <f>IFERROR(VLOOKUP(B129,Ambrosiano!A:Q,16,0),0)</f>
        <v>0</v>
      </c>
      <c r="N129" s="131">
        <f>IFERROR(VLOOKUP(B129,#REF!,16,0),0)</f>
        <v>0</v>
      </c>
      <c r="O129" s="135"/>
      <c r="P129" s="133">
        <f t="shared" si="15"/>
        <v>1.4602499999999998</v>
      </c>
      <c r="R129" s="136">
        <f t="shared" si="13"/>
        <v>1</v>
      </c>
      <c r="S129" s="134">
        <f>VLOOKUP(R129,Regolamento!J$6:L$14,3,0)</f>
        <v>1</v>
      </c>
      <c r="U129" s="138">
        <f t="shared" si="14"/>
        <v>1.4602499999999998</v>
      </c>
    </row>
    <row r="130" spans="1:24" s="8" customFormat="1" x14ac:dyDescent="0.25">
      <c r="A130" s="8">
        <v>125</v>
      </c>
      <c r="B130" s="71" t="s">
        <v>629</v>
      </c>
      <c r="C130" s="59" t="str">
        <f>IFERROR(VLOOKUP(B130,concorrenti!A:C,3,0)," ")</f>
        <v>C</v>
      </c>
      <c r="D130" s="59">
        <f>VLOOKUP(B130,concorrenti!A:E,5,0)</f>
        <v>0</v>
      </c>
      <c r="E130" s="59" t="str">
        <f>VLOOKUP(B130,concorrenti!A$4:G$334,2,0)</f>
        <v>OROBICO</v>
      </c>
      <c r="F130" s="131">
        <f>IFERROR(VLOOKUP(B130,'Nora Sciplino'!A$11:P$99,16,0),0)</f>
        <v>0</v>
      </c>
      <c r="G130" s="132">
        <f>IFERROR(VLOOKUP(B130,Castellotti!A$11:P$99,16,0),0)</f>
        <v>0</v>
      </c>
      <c r="H130" s="132">
        <f>IFERROR(VLOOKUP(B130,'Castelli Pavesi'!A$12:P$100,16,0),0)</f>
        <v>0</v>
      </c>
      <c r="I130" s="132">
        <f>IFERROR(VLOOKUP(B130,Solidarietà!A$12:P$100,16,0),0)</f>
        <v>1.4602499999999998</v>
      </c>
      <c r="J130" s="131">
        <f>IFERROR(VLOOKUP(B130,'Coppa Monza'!A$12:P$100,16,0),0)</f>
        <v>0</v>
      </c>
      <c r="K130" s="131">
        <f>IFERROR(VLOOKUP(B130,Maserati!A$12:P$100,16,0),0)</f>
        <v>0</v>
      </c>
      <c r="L130" s="131">
        <f>IFERROR(VLOOKUP(B130,'200 Miglia CR'!A:P,16,0),0)</f>
        <v>0</v>
      </c>
      <c r="M130" s="131">
        <f>IFERROR(VLOOKUP(B130,Ambrosiano!A:Q,16,0),0)</f>
        <v>0</v>
      </c>
      <c r="N130" s="131">
        <f>IFERROR(VLOOKUP(B130,#REF!,16,0),0)</f>
        <v>0</v>
      </c>
      <c r="O130" s="135"/>
      <c r="P130" s="133">
        <f t="shared" si="15"/>
        <v>1.4602499999999998</v>
      </c>
      <c r="R130" s="136">
        <f t="shared" si="13"/>
        <v>1</v>
      </c>
      <c r="S130" s="134">
        <f>VLOOKUP(R130,Regolamento!J$6:L$14,3,0)</f>
        <v>1</v>
      </c>
      <c r="U130" s="138">
        <f t="shared" si="14"/>
        <v>1.4602499999999998</v>
      </c>
      <c r="W130" s="62"/>
      <c r="X130" s="78"/>
    </row>
    <row r="131" spans="1:24" s="8" customFormat="1" x14ac:dyDescent="0.25">
      <c r="A131" s="8">
        <v>126</v>
      </c>
      <c r="B131" s="71" t="s">
        <v>177</v>
      </c>
      <c r="C131" s="59" t="str">
        <f>IFERROR(VLOOKUP(B131,concorrenti!A:C,3,0)," ")</f>
        <v>C</v>
      </c>
      <c r="D131" s="59">
        <f>VLOOKUP(B131,concorrenti!A:E,5,0)</f>
        <v>0</v>
      </c>
      <c r="E131" s="59" t="str">
        <f>VLOOKUP(B131,concorrenti!A$4:G$334,2,0)</f>
        <v>OROBICO</v>
      </c>
      <c r="F131" s="131">
        <f>IFERROR(VLOOKUP(B131,'Nora Sciplino'!A$11:P$99,16,0),0)</f>
        <v>0</v>
      </c>
      <c r="G131" s="132">
        <f>IFERROR(VLOOKUP(B131,Castellotti!A$11:P$99,16,0),0)</f>
        <v>0</v>
      </c>
      <c r="H131" s="132">
        <f>IFERROR(VLOOKUP(B131,'Castelli Pavesi'!A$12:P$100,16,0),0)</f>
        <v>0</v>
      </c>
      <c r="I131" s="164">
        <f>IFERROR(VLOOKUP(B131,Solidarietà!A$12:P$100,16,0),0)</f>
        <v>1.4602499999999998</v>
      </c>
      <c r="J131" s="131">
        <f>IFERROR(VLOOKUP(B131,'Coppa Monza'!A$12:P$100,16,0),0)</f>
        <v>0</v>
      </c>
      <c r="K131" s="131">
        <f>IFERROR(VLOOKUP(B131,Maserati!A$12:P$100,16,0),0)</f>
        <v>0</v>
      </c>
      <c r="L131" s="131">
        <f>IFERROR(VLOOKUP(B131,'200 Miglia CR'!A:P,16,0),0)</f>
        <v>0</v>
      </c>
      <c r="M131" s="131">
        <f>IFERROR(VLOOKUP(B131,Ambrosiano!A:Q,16,0),0)</f>
        <v>0</v>
      </c>
      <c r="N131" s="131">
        <f>IFERROR(VLOOKUP(B131,#REF!,16,0),0)</f>
        <v>0</v>
      </c>
      <c r="O131" s="135"/>
      <c r="P131" s="133">
        <f t="shared" si="15"/>
        <v>1.4602499999999998</v>
      </c>
      <c r="R131" s="45">
        <f t="shared" si="13"/>
        <v>1</v>
      </c>
      <c r="S131" s="134">
        <f>VLOOKUP(R131,Regolamento!J$6:L$14,3,0)</f>
        <v>1</v>
      </c>
      <c r="U131" s="138">
        <f t="shared" si="14"/>
        <v>1.4602499999999998</v>
      </c>
    </row>
    <row r="132" spans="1:24" s="8" customFormat="1" x14ac:dyDescent="0.25">
      <c r="A132" s="8">
        <v>127</v>
      </c>
      <c r="B132" s="71" t="s">
        <v>183</v>
      </c>
      <c r="C132" s="59" t="str">
        <f>IFERROR(VLOOKUP(B132,concorrenti!A:C,3,0)," ")</f>
        <v>C</v>
      </c>
      <c r="D132" s="59">
        <f>VLOOKUP(B132,concorrenti!A:E,5,0)</f>
        <v>0</v>
      </c>
      <c r="E132" s="59" t="str">
        <f>VLOOKUP(B132,concorrenti!A$4:G$334,2,0)</f>
        <v>OROBICO</v>
      </c>
      <c r="F132" s="131">
        <f>IFERROR(VLOOKUP(B132,'Nora Sciplino'!A$11:P$99,16,0),0)</f>
        <v>0</v>
      </c>
      <c r="G132" s="132">
        <f>IFERROR(VLOOKUP(B132,Castellotti!A$11:P$99,16,0),0)</f>
        <v>0</v>
      </c>
      <c r="H132" s="132">
        <f>IFERROR(VLOOKUP(B132,'Castelli Pavesi'!A$12:P$100,16,0),0)</f>
        <v>0</v>
      </c>
      <c r="I132" s="132">
        <f>IFERROR(VLOOKUP(B132,Solidarietà!A$12:P$100,16,0),0)</f>
        <v>1.4602499999999998</v>
      </c>
      <c r="J132" s="131">
        <f>IFERROR(VLOOKUP(B132,'Coppa Monza'!A$12:P$100,16,0),0)</f>
        <v>0</v>
      </c>
      <c r="K132" s="131">
        <f>IFERROR(VLOOKUP(B132,Maserati!A$12:P$100,16,0),0)</f>
        <v>0</v>
      </c>
      <c r="L132" s="131">
        <f>IFERROR(VLOOKUP(B132,'200 Miglia CR'!A:P,16,0),0)</f>
        <v>0</v>
      </c>
      <c r="M132" s="131">
        <f>IFERROR(VLOOKUP(B132,Ambrosiano!A:Q,16,0),0)</f>
        <v>0</v>
      </c>
      <c r="N132" s="131">
        <f>IFERROR(VLOOKUP(B132,#REF!,16,0),0)</f>
        <v>0</v>
      </c>
      <c r="O132" s="79"/>
      <c r="P132" s="133">
        <f t="shared" si="15"/>
        <v>1.4602499999999998</v>
      </c>
      <c r="Q132"/>
      <c r="R132" s="136">
        <f t="shared" si="13"/>
        <v>1</v>
      </c>
      <c r="S132" s="134">
        <f>VLOOKUP(R132,Regolamento!J$6:L$14,3,0)</f>
        <v>1</v>
      </c>
      <c r="U132" s="138">
        <f t="shared" si="14"/>
        <v>1.4602499999999998</v>
      </c>
    </row>
    <row r="133" spans="1:24" s="8" customFormat="1" x14ac:dyDescent="0.25">
      <c r="A133" s="8">
        <v>128</v>
      </c>
      <c r="B133" s="8" t="s">
        <v>242</v>
      </c>
      <c r="C133" s="59" t="str">
        <f>IFERROR(VLOOKUP(B133,concorrenti!A:C,3,0)," ")</f>
        <v>C</v>
      </c>
      <c r="D133" s="59">
        <f>VLOOKUP(B133,concorrenti!A:E,5,0)</f>
        <v>0</v>
      </c>
      <c r="E133" s="59" t="str">
        <f>VLOOKUP(B133,concorrenti!A$4:G$334,2,0)</f>
        <v>VAMS</v>
      </c>
      <c r="F133" s="131">
        <f>IFERROR(VLOOKUP(B133,'Nora Sciplino'!A$11:P$99,16,0),0)</f>
        <v>0</v>
      </c>
      <c r="G133" s="132">
        <f>IFERROR(VLOOKUP(B133,Castellotti!A$11:P$99,16,0),0)</f>
        <v>0</v>
      </c>
      <c r="H133" s="132">
        <f>IFERROR(VLOOKUP(B133,'Castelli Pavesi'!A$12:P$100,16,0),0)</f>
        <v>0</v>
      </c>
      <c r="I133" s="132">
        <f>IFERROR(VLOOKUP(B133,Solidarietà!A$12:P$100,16,0),0)</f>
        <v>1.4602499999999998</v>
      </c>
      <c r="J133" s="131">
        <f>IFERROR(VLOOKUP(B133,'Coppa Monza'!A$12:P$100,16,0),0)</f>
        <v>0</v>
      </c>
      <c r="K133" s="131">
        <f>IFERROR(VLOOKUP(B133,Maserati!A$12:P$100,16,0),0)</f>
        <v>0</v>
      </c>
      <c r="L133" s="131">
        <f>IFERROR(VLOOKUP(B133,'200 Miglia CR'!A:P,16,0),0)</f>
        <v>0</v>
      </c>
      <c r="M133" s="131">
        <f>IFERROR(VLOOKUP(B133,Ambrosiano!A:Q,16,0),0)</f>
        <v>0</v>
      </c>
      <c r="N133" s="131">
        <f>IFERROR(VLOOKUP(B133,#REF!,16,0),0)</f>
        <v>0</v>
      </c>
      <c r="O133" s="79"/>
      <c r="P133" s="133">
        <f t="shared" si="15"/>
        <v>1.4602499999999998</v>
      </c>
      <c r="Q133"/>
      <c r="R133" s="45">
        <f t="shared" si="13"/>
        <v>1</v>
      </c>
      <c r="S133" s="134">
        <f>VLOOKUP(R133,Regolamento!J$6:L$14,3,0)</f>
        <v>1</v>
      </c>
      <c r="T133"/>
      <c r="U133" s="138">
        <f t="shared" si="14"/>
        <v>1.4602499999999998</v>
      </c>
    </row>
    <row r="134" spans="1:24" s="8" customFormat="1" x14ac:dyDescent="0.25">
      <c r="A134" s="8">
        <v>129</v>
      </c>
      <c r="B134" s="8" t="s">
        <v>533</v>
      </c>
      <c r="C134" s="59" t="str">
        <f>IFERROR(VLOOKUP(B134,concorrenti!A:C,3,0)," ")</f>
        <v>C</v>
      </c>
      <c r="D134" s="59">
        <f>VLOOKUP(B134,concorrenti!A:E,5,0)</f>
        <v>0</v>
      </c>
      <c r="E134" s="59" t="str">
        <f>VLOOKUP(B134,concorrenti!A$4:G$334,2,0)</f>
        <v>CAVEC</v>
      </c>
      <c r="F134" s="131">
        <f>IFERROR(VLOOKUP(B134,'Nora Sciplino'!A$11:P$99,16,0),0)</f>
        <v>0</v>
      </c>
      <c r="G134" s="132">
        <f>IFERROR(VLOOKUP(B134,Castellotti!A$11:P$99,16,0),0)</f>
        <v>1.4160000000000001</v>
      </c>
      <c r="H134" s="132">
        <f>IFERROR(VLOOKUP(B134,'Castelli Pavesi'!A$12:P$100,16,0),0)</f>
        <v>0</v>
      </c>
      <c r="I134" s="132">
        <f>IFERROR(VLOOKUP(B134,Solidarietà!A$12:P$100,16,0),0)</f>
        <v>0</v>
      </c>
      <c r="J134" s="131">
        <f>IFERROR(VLOOKUP(B134,'Coppa Monza'!A$12:P$100,16,0),0)</f>
        <v>0</v>
      </c>
      <c r="K134" s="131">
        <f>IFERROR(VLOOKUP(B134,Maserati!A$12:P$100,16,0),0)</f>
        <v>0</v>
      </c>
      <c r="L134" s="131">
        <f>IFERROR(VLOOKUP(B134,'200 Miglia CR'!A:P,16,0),0)</f>
        <v>0</v>
      </c>
      <c r="M134" s="131">
        <f>IFERROR(VLOOKUP(B134,Ambrosiano!A:Q,16,0),0)</f>
        <v>0</v>
      </c>
      <c r="N134" s="131">
        <f>IFERROR(VLOOKUP(B134,#REF!,16,0),0)</f>
        <v>0</v>
      </c>
      <c r="O134" s="135"/>
      <c r="P134" s="133">
        <f t="shared" si="15"/>
        <v>1.4160000000000001</v>
      </c>
      <c r="R134" s="136">
        <f t="shared" ref="R134:R155" si="16">COUNTIF(F134:N134,"&lt;&gt;0")</f>
        <v>1</v>
      </c>
      <c r="S134" s="134">
        <f>VLOOKUP(R134,Regolamento!J$6:L$14,3,0)</f>
        <v>1</v>
      </c>
      <c r="U134" s="138">
        <f t="shared" ref="U134:U155" si="17">IFERROR(+S134*P134,0)</f>
        <v>1.4160000000000001</v>
      </c>
    </row>
    <row r="135" spans="1:24" s="8" customFormat="1" x14ac:dyDescent="0.25">
      <c r="A135" s="8">
        <v>130</v>
      </c>
      <c r="B135" s="8" t="s">
        <v>533</v>
      </c>
      <c r="C135" s="59" t="str">
        <f>IFERROR(VLOOKUP(B135,concorrenti!A:C,3,0)," ")</f>
        <v>C</v>
      </c>
      <c r="D135" s="59">
        <f>VLOOKUP(B135,concorrenti!A:E,5,0)</f>
        <v>0</v>
      </c>
      <c r="E135" s="59" t="str">
        <f>VLOOKUP(B135,concorrenti!A$4:G$334,2,0)</f>
        <v>CAVEC</v>
      </c>
      <c r="F135" s="131">
        <f>IFERROR(VLOOKUP(B135,'Nora Sciplino'!A$11:P$99,16,0),0)</f>
        <v>0</v>
      </c>
      <c r="G135" s="132">
        <f>IFERROR(VLOOKUP(B135,Castellotti!A$11:P$99,16,0),0)</f>
        <v>1.4160000000000001</v>
      </c>
      <c r="H135" s="132">
        <f>IFERROR(VLOOKUP(B135,'Castelli Pavesi'!A$12:P$100,16,0),0)</f>
        <v>0</v>
      </c>
      <c r="I135" s="132">
        <f>IFERROR(VLOOKUP(B135,Solidarietà!A$12:P$100,16,0),0)</f>
        <v>0</v>
      </c>
      <c r="J135" s="131">
        <f>IFERROR(VLOOKUP(B135,'Coppa Monza'!A$12:P$100,16,0),0)</f>
        <v>0</v>
      </c>
      <c r="K135" s="131">
        <f>IFERROR(VLOOKUP(B135,Maserati!A$12:P$100,16,0),0)</f>
        <v>0</v>
      </c>
      <c r="L135" s="131">
        <f>IFERROR(VLOOKUP(B135,'200 Miglia CR'!A:P,16,0),0)</f>
        <v>0</v>
      </c>
      <c r="M135" s="131">
        <f>IFERROR(VLOOKUP(B135,Ambrosiano!A:Q,16,0),0)</f>
        <v>0</v>
      </c>
      <c r="N135" s="131">
        <f>IFERROR(VLOOKUP(B135,#REF!,16,0),0)</f>
        <v>0</v>
      </c>
      <c r="O135" s="79"/>
      <c r="P135" s="133">
        <f t="shared" si="15"/>
        <v>1.4160000000000001</v>
      </c>
      <c r="Q135"/>
      <c r="R135" s="136">
        <f t="shared" si="16"/>
        <v>1</v>
      </c>
      <c r="S135" s="134">
        <f>VLOOKUP(R135,Regolamento!J$6:L$14,3,0)</f>
        <v>1</v>
      </c>
      <c r="U135" s="138">
        <f t="shared" si="17"/>
        <v>1.4160000000000001</v>
      </c>
    </row>
    <row r="136" spans="1:24" s="8" customFormat="1" x14ac:dyDescent="0.25">
      <c r="A136" s="8">
        <v>131</v>
      </c>
      <c r="B136" s="8" t="s">
        <v>125</v>
      </c>
      <c r="C136" s="59" t="str">
        <f>IFERROR(VLOOKUP(B136,concorrenti!A:C,3,0)," ")</f>
        <v>C</v>
      </c>
      <c r="D136" s="59">
        <f>VLOOKUP(B136,concorrenti!A:E,5,0)</f>
        <v>0</v>
      </c>
      <c r="E136" s="59" t="str">
        <f>VLOOKUP(B136,concorrenti!A$4:G$334,2,0)</f>
        <v>CASTELLOTTI</v>
      </c>
      <c r="F136" s="131">
        <f>IFERROR(VLOOKUP(B136,'Nora Sciplino'!A$11:P$99,16,0),0)</f>
        <v>0</v>
      </c>
      <c r="G136" s="132">
        <f>IFERROR(VLOOKUP(B136,Castellotti!A$11:P$99,16,0),0)</f>
        <v>1.4160000000000001</v>
      </c>
      <c r="H136" s="132">
        <f>IFERROR(VLOOKUP(B136,'Castelli Pavesi'!A$12:P$100,16,0),0)</f>
        <v>0</v>
      </c>
      <c r="I136" s="132">
        <f>IFERROR(VLOOKUP(B136,Solidarietà!A$12:P$100,16,0),0)</f>
        <v>0</v>
      </c>
      <c r="J136" s="131">
        <f>IFERROR(VLOOKUP(B136,'Coppa Monza'!A$12:P$100,16,0),0)</f>
        <v>0</v>
      </c>
      <c r="K136" s="131">
        <f>IFERROR(VLOOKUP(B136,Maserati!A$12:P$100,16,0),0)</f>
        <v>0</v>
      </c>
      <c r="L136" s="131">
        <f>IFERROR(VLOOKUP(B136,'200 Miglia CR'!A:P,16,0),0)</f>
        <v>0</v>
      </c>
      <c r="M136" s="131">
        <f>IFERROR(VLOOKUP(B136,Ambrosiano!A:Q,16,0),0)</f>
        <v>0</v>
      </c>
      <c r="N136" s="131">
        <f>IFERROR(VLOOKUP(B136,#REF!,16,0),0)</f>
        <v>0</v>
      </c>
      <c r="O136" s="135"/>
      <c r="P136" s="133">
        <f t="shared" si="15"/>
        <v>1.4160000000000001</v>
      </c>
      <c r="R136" s="136">
        <f t="shared" si="16"/>
        <v>1</v>
      </c>
      <c r="S136" s="134">
        <f>VLOOKUP(R136,Regolamento!J$6:L$14,3,0)</f>
        <v>1</v>
      </c>
      <c r="U136" s="138">
        <f t="shared" si="17"/>
        <v>1.4160000000000001</v>
      </c>
    </row>
    <row r="137" spans="1:24" s="8" customFormat="1" x14ac:dyDescent="0.25">
      <c r="A137" s="8">
        <v>132</v>
      </c>
      <c r="B137" s="8" t="s">
        <v>125</v>
      </c>
      <c r="C137" s="59" t="str">
        <f>IFERROR(VLOOKUP(B137,concorrenti!A:C,3,0)," ")</f>
        <v>C</v>
      </c>
      <c r="D137" s="59">
        <f>VLOOKUP(B137,concorrenti!A:E,5,0)</f>
        <v>0</v>
      </c>
      <c r="E137" s="59" t="str">
        <f>VLOOKUP(B137,concorrenti!A$4:G$334,2,0)</f>
        <v>CASTELLOTTI</v>
      </c>
      <c r="F137" s="131">
        <f>IFERROR(VLOOKUP(B137,'Nora Sciplino'!A$11:P$99,16,0),0)</f>
        <v>0</v>
      </c>
      <c r="G137" s="132">
        <f>IFERROR(VLOOKUP(B137,Castellotti!A$11:P$99,16,0),0)</f>
        <v>1.4160000000000001</v>
      </c>
      <c r="H137" s="132">
        <f>IFERROR(VLOOKUP(B137,'Castelli Pavesi'!A$12:P$100,16,0),0)</f>
        <v>0</v>
      </c>
      <c r="I137" s="132">
        <f>IFERROR(VLOOKUP(B137,Solidarietà!A$12:P$100,16,0),0)</f>
        <v>0</v>
      </c>
      <c r="J137" s="131">
        <f>IFERROR(VLOOKUP(B137,'Coppa Monza'!A$12:P$100,16,0),0)</f>
        <v>0</v>
      </c>
      <c r="K137" s="131">
        <f>IFERROR(VLOOKUP(B137,Maserati!A$12:P$100,16,0),0)</f>
        <v>0</v>
      </c>
      <c r="L137" s="131">
        <f>IFERROR(VLOOKUP(B137,'200 Miglia CR'!A:P,16,0),0)</f>
        <v>0</v>
      </c>
      <c r="M137" s="131">
        <f>IFERROR(VLOOKUP(B137,Ambrosiano!A:Q,16,0),0)</f>
        <v>0</v>
      </c>
      <c r="N137" s="131">
        <f>IFERROR(VLOOKUP(B137,#REF!,16,0),0)</f>
        <v>0</v>
      </c>
      <c r="O137" s="135"/>
      <c r="P137" s="133">
        <f t="shared" si="15"/>
        <v>1.4160000000000001</v>
      </c>
      <c r="R137" s="136">
        <f t="shared" si="16"/>
        <v>1</v>
      </c>
      <c r="S137" s="134">
        <f>VLOOKUP(R137,Regolamento!J$6:L$14,3,0)</f>
        <v>1</v>
      </c>
      <c r="U137" s="138">
        <f t="shared" si="17"/>
        <v>1.4160000000000001</v>
      </c>
    </row>
    <row r="138" spans="1:24" s="8" customFormat="1" x14ac:dyDescent="0.25">
      <c r="A138" s="8">
        <v>133</v>
      </c>
      <c r="B138" s="8" t="s">
        <v>293</v>
      </c>
      <c r="C138" s="59" t="str">
        <f>IFERROR(VLOOKUP(B138,concorrenti!A:C,3,0)," ")</f>
        <v>C</v>
      </c>
      <c r="D138" s="59">
        <f>VLOOKUP(B138,concorrenti!A:E,5,0)</f>
        <v>0</v>
      </c>
      <c r="E138" s="59" t="str">
        <f>VLOOKUP(B138,concorrenti!A$4:G$334,2,0)</f>
        <v>CASTELLOTTI</v>
      </c>
      <c r="F138" s="131">
        <f>IFERROR(VLOOKUP(B138,'Nora Sciplino'!A$11:P$99,16,0),0)</f>
        <v>0</v>
      </c>
      <c r="G138" s="132">
        <f>IFERROR(VLOOKUP(B138,Castellotti!A$11:P$99,16,0),0)</f>
        <v>1.4160000000000001</v>
      </c>
      <c r="H138" s="132">
        <f>IFERROR(VLOOKUP(B138,'Castelli Pavesi'!A$12:P$100,16,0),0)</f>
        <v>0</v>
      </c>
      <c r="I138" s="132">
        <f>IFERROR(VLOOKUP(B138,Solidarietà!A$12:P$100,16,0),0)</f>
        <v>0</v>
      </c>
      <c r="J138" s="131">
        <f>IFERROR(VLOOKUP(B138,'Coppa Monza'!A$12:P$100,16,0),0)</f>
        <v>0</v>
      </c>
      <c r="K138" s="131">
        <f>IFERROR(VLOOKUP(B138,Maserati!A$12:P$100,16,0),0)</f>
        <v>0</v>
      </c>
      <c r="L138" s="131">
        <f>IFERROR(VLOOKUP(B138,'200 Miglia CR'!A:P,16,0),0)</f>
        <v>0</v>
      </c>
      <c r="M138" s="131">
        <f>IFERROR(VLOOKUP(B138,Ambrosiano!A:Q,16,0),0)</f>
        <v>0</v>
      </c>
      <c r="N138" s="131">
        <f>IFERROR(VLOOKUP(B138,#REF!,16,0),0)</f>
        <v>0</v>
      </c>
      <c r="O138" s="135"/>
      <c r="P138" s="133">
        <f t="shared" si="15"/>
        <v>1.4160000000000001</v>
      </c>
      <c r="R138" s="136">
        <f t="shared" si="16"/>
        <v>1</v>
      </c>
      <c r="S138" s="134">
        <f>VLOOKUP(R138,Regolamento!J$6:L$14,3,0)</f>
        <v>1</v>
      </c>
      <c r="U138" s="138">
        <f t="shared" si="17"/>
        <v>1.4160000000000001</v>
      </c>
    </row>
    <row r="139" spans="1:24" s="8" customFormat="1" x14ac:dyDescent="0.25">
      <c r="A139" s="8">
        <v>134</v>
      </c>
      <c r="B139" s="8" t="s">
        <v>153</v>
      </c>
      <c r="C139" s="59" t="str">
        <f>IFERROR(VLOOKUP(B139,concorrenti!A:C,3,0)," ")</f>
        <v>C</v>
      </c>
      <c r="D139" s="59">
        <f>VLOOKUP(B139,concorrenti!A:E,5,0)</f>
        <v>0</v>
      </c>
      <c r="E139" s="59" t="str">
        <f>VLOOKUP(B139,concorrenti!A$4:G$334,2,0)</f>
        <v>OROBICO</v>
      </c>
      <c r="F139" s="131">
        <f>IFERROR(VLOOKUP(B139,'Nora Sciplino'!A$11:P$99,16,0),0)</f>
        <v>1.3778000000000001</v>
      </c>
      <c r="G139" s="132">
        <f>IFERROR(VLOOKUP(B139,Castellotti!A$11:P$99,16,0),0)</f>
        <v>0</v>
      </c>
      <c r="H139" s="132">
        <f>IFERROR(VLOOKUP(B139,'Castelli Pavesi'!A$12:P$100,16,0),0)</f>
        <v>0</v>
      </c>
      <c r="I139" s="132">
        <f>IFERROR(VLOOKUP(B139,Solidarietà!A$12:P$100,16,0),0)</f>
        <v>0</v>
      </c>
      <c r="J139" s="131">
        <f>IFERROR(VLOOKUP(B139,'Coppa Monza'!A$12:P$100,16,0),0)</f>
        <v>0</v>
      </c>
      <c r="K139" s="131">
        <f>IFERROR(VLOOKUP(B139,Maserati!A$12:P$100,16,0),0)</f>
        <v>0</v>
      </c>
      <c r="L139" s="131">
        <f>IFERROR(VLOOKUP(B139,'200 Miglia CR'!A:P,16,0),0)</f>
        <v>0</v>
      </c>
      <c r="M139" s="131">
        <f>IFERROR(VLOOKUP(B139,Ambrosiano!A:Q,16,0),0)</f>
        <v>0</v>
      </c>
      <c r="N139" s="131">
        <f>IFERROR(VLOOKUP(B139,#REF!,16,0),0)</f>
        <v>0</v>
      </c>
      <c r="O139" s="135"/>
      <c r="P139" s="133">
        <f t="shared" si="15"/>
        <v>1.3778000000000001</v>
      </c>
      <c r="R139" s="136">
        <f t="shared" si="16"/>
        <v>1</v>
      </c>
      <c r="S139" s="137">
        <f>VLOOKUP(R139,Regolamento!J$6:L$14,3,0)</f>
        <v>1</v>
      </c>
      <c r="U139" s="138">
        <f t="shared" si="17"/>
        <v>1.3778000000000001</v>
      </c>
    </row>
    <row r="140" spans="1:24" s="8" customFormat="1" x14ac:dyDescent="0.25">
      <c r="A140" s="8">
        <v>135</v>
      </c>
      <c r="B140" s="8" t="s">
        <v>235</v>
      </c>
      <c r="C140" s="59" t="str">
        <f>IFERROR(VLOOKUP(B140,concorrenti!A:C,3,0)," ")</f>
        <v>C</v>
      </c>
      <c r="D140" s="59">
        <f>VLOOKUP(B140,concorrenti!A:E,5,0)</f>
        <v>0</v>
      </c>
      <c r="E140" s="59" t="str">
        <f>VLOOKUP(B140,concorrenti!A$4:G$334,2,0)</f>
        <v>VAMS</v>
      </c>
      <c r="F140" s="131">
        <f>IFERROR(VLOOKUP(B140,'Nora Sciplino'!A$11:P$99,16,0),0)</f>
        <v>1.3778000000000001</v>
      </c>
      <c r="G140" s="132">
        <f>IFERROR(VLOOKUP(B140,Castellotti!A$11:P$99,16,0),0)</f>
        <v>0</v>
      </c>
      <c r="H140" s="132">
        <f>IFERROR(VLOOKUP(B140,'Castelli Pavesi'!A$12:P$100,16,0),0)</f>
        <v>0</v>
      </c>
      <c r="I140" s="132">
        <f>IFERROR(VLOOKUP(B140,Solidarietà!A$12:P$100,16,0),0)</f>
        <v>0</v>
      </c>
      <c r="J140" s="131">
        <f>IFERROR(VLOOKUP(B140,'Coppa Monza'!A$12:P$100,16,0),0)</f>
        <v>0</v>
      </c>
      <c r="K140" s="131">
        <f>IFERROR(VLOOKUP(B140,Maserati!A$12:P$100,16,0),0)</f>
        <v>0</v>
      </c>
      <c r="L140" s="131">
        <f>IFERROR(VLOOKUP(B140,'200 Miglia CR'!A:P,16,0),0)</f>
        <v>0</v>
      </c>
      <c r="M140" s="131">
        <f>IFERROR(VLOOKUP(B140,Ambrosiano!A:Q,16,0),0)</f>
        <v>0</v>
      </c>
      <c r="N140" s="131">
        <f>IFERROR(VLOOKUP(B140,#REF!,16,0),0)</f>
        <v>0</v>
      </c>
      <c r="O140" s="135"/>
      <c r="P140" s="133">
        <f t="shared" si="15"/>
        <v>1.3778000000000001</v>
      </c>
      <c r="R140" s="136">
        <f t="shared" si="16"/>
        <v>1</v>
      </c>
      <c r="S140" s="137">
        <f>VLOOKUP(R140,Regolamento!J$6:L$14,3,0)</f>
        <v>1</v>
      </c>
      <c r="U140" s="138">
        <f t="shared" si="17"/>
        <v>1.3778000000000001</v>
      </c>
    </row>
    <row r="141" spans="1:24" s="8" customFormat="1" x14ac:dyDescent="0.25">
      <c r="A141" s="8">
        <v>136</v>
      </c>
      <c r="B141" s="8" t="s">
        <v>431</v>
      </c>
      <c r="C141" s="59" t="str">
        <f>IFERROR(VLOOKUP(B141,concorrenti!A:C,3,0)," ")</f>
        <v>C</v>
      </c>
      <c r="D141" s="59">
        <f>VLOOKUP(B141,concorrenti!A:E,5,0)</f>
        <v>0</v>
      </c>
      <c r="E141" s="59" t="str">
        <f>VLOOKUP(B141,concorrenti!A$4:G$334,2,0)</f>
        <v>VALTELLINA</v>
      </c>
      <c r="F141" s="131">
        <f>IFERROR(VLOOKUP(B141,'Nora Sciplino'!A$11:P$99,16,0),0)</f>
        <v>1.3778000000000001</v>
      </c>
      <c r="G141" s="132">
        <f>IFERROR(VLOOKUP(B141,Castellotti!A$11:P$99,16,0),0)</f>
        <v>0</v>
      </c>
      <c r="H141" s="132">
        <f>IFERROR(VLOOKUP(B141,'Castelli Pavesi'!A$12:P$100,16,0),0)</f>
        <v>0</v>
      </c>
      <c r="I141" s="132">
        <f>IFERROR(VLOOKUP(B141,Solidarietà!A$12:P$100,16,0),0)</f>
        <v>0</v>
      </c>
      <c r="J141" s="131">
        <f>IFERROR(VLOOKUP(B141,'Coppa Monza'!A$12:P$100,16,0),0)</f>
        <v>0</v>
      </c>
      <c r="K141" s="131">
        <f>IFERROR(VLOOKUP(B141,Maserati!A$12:P$100,16,0),0)</f>
        <v>0</v>
      </c>
      <c r="L141" s="131">
        <f>IFERROR(VLOOKUP(B141,'200 Miglia CR'!A:P,16,0),0)</f>
        <v>0</v>
      </c>
      <c r="M141" s="131">
        <f>IFERROR(VLOOKUP(B141,Ambrosiano!A:Q,16,0),0)</f>
        <v>0</v>
      </c>
      <c r="N141" s="131">
        <f>IFERROR(VLOOKUP(B141,#REF!,16,0),0)</f>
        <v>0</v>
      </c>
      <c r="O141" s="135"/>
      <c r="P141" s="133">
        <f t="shared" si="15"/>
        <v>1.3778000000000001</v>
      </c>
      <c r="R141" s="136">
        <f t="shared" si="16"/>
        <v>1</v>
      </c>
      <c r="S141" s="137">
        <f>VLOOKUP(R141,Regolamento!J$6:L$14,3,0)</f>
        <v>1</v>
      </c>
      <c r="U141" s="138">
        <f t="shared" si="17"/>
        <v>1.3778000000000001</v>
      </c>
    </row>
    <row r="142" spans="1:24" s="8" customFormat="1" x14ac:dyDescent="0.25">
      <c r="A142" s="8">
        <v>137</v>
      </c>
      <c r="B142" s="8" t="s">
        <v>391</v>
      </c>
      <c r="C142" s="59" t="str">
        <f>IFERROR(VLOOKUP(B142,concorrenti!A:C,3,0)," ")</f>
        <v>C</v>
      </c>
      <c r="D142" s="59">
        <f>VLOOKUP(B142,concorrenti!A:E,5,0)</f>
        <v>0</v>
      </c>
      <c r="E142" s="59" t="str">
        <f>VLOOKUP(B142,concorrenti!A$4:G$334,2,0)</f>
        <v>VAMS</v>
      </c>
      <c r="F142" s="159">
        <f>IFERROR(VLOOKUP(B142,'Nora Sciplino'!A$11:P$99,16,0),0)</f>
        <v>1.3778000000000001</v>
      </c>
      <c r="G142" s="178">
        <f>IFERROR(VLOOKUP(B142,Castellotti!A$11:P$99,16,0),0)</f>
        <v>0</v>
      </c>
      <c r="H142" s="178">
        <f>IFERROR(VLOOKUP(B142,'Castelli Pavesi'!A$12:P$100,16,0),0)</f>
        <v>0</v>
      </c>
      <c r="I142" s="178">
        <f>IFERROR(VLOOKUP(B142,Solidarietà!A$12:P$100,16,0),0)</f>
        <v>0</v>
      </c>
      <c r="J142" s="131">
        <f>IFERROR(VLOOKUP(B142,'Coppa Monza'!A$12:P$100,16,0),0)</f>
        <v>0</v>
      </c>
      <c r="K142" s="131">
        <f>IFERROR(VLOOKUP(B142,Maserati!A$12:P$100,16,0),0)</f>
        <v>0</v>
      </c>
      <c r="L142" s="131">
        <f>IFERROR(VLOOKUP(B142,'200 Miglia CR'!A:P,16,0),0)</f>
        <v>0</v>
      </c>
      <c r="M142" s="178">
        <f>IFERROR(VLOOKUP(B142,Ambrosiano!A:Q,16,0),0)</f>
        <v>0</v>
      </c>
      <c r="N142" s="178">
        <f>IFERROR(VLOOKUP(B142,#REF!,16,0),0)</f>
        <v>0</v>
      </c>
      <c r="O142" s="172"/>
      <c r="P142" s="133">
        <f t="shared" si="15"/>
        <v>1.3778000000000001</v>
      </c>
      <c r="R142" s="136">
        <f t="shared" si="16"/>
        <v>1</v>
      </c>
      <c r="S142" s="137">
        <f>VLOOKUP(R142,Regolamento!J$6:L$14,3,0)</f>
        <v>1</v>
      </c>
      <c r="U142" s="138">
        <f t="shared" si="17"/>
        <v>1.3778000000000001</v>
      </c>
    </row>
    <row r="143" spans="1:24" s="8" customFormat="1" x14ac:dyDescent="0.25">
      <c r="A143" s="8">
        <v>138</v>
      </c>
      <c r="B143" t="s">
        <v>178</v>
      </c>
      <c r="C143" s="12" t="str">
        <f>IFERROR(VLOOKUP(B143,concorrenti!A:C,3,0)," ")</f>
        <v>C</v>
      </c>
      <c r="D143" s="12">
        <f>VLOOKUP(B143,concorrenti!A:E,5,0)</f>
        <v>0</v>
      </c>
      <c r="E143" s="59" t="str">
        <f>VLOOKUP(B143,concorrenti!A$4:G$334,2,0)</f>
        <v>OROBICO</v>
      </c>
      <c r="F143" s="131">
        <f>IFERROR(VLOOKUP(B143,'Nora Sciplino'!A$11:P$99,16,0),0)</f>
        <v>1.3778000000000001</v>
      </c>
      <c r="G143" s="132">
        <f>IFERROR(VLOOKUP(B143,Castellotti!A$11:P$99,16,0),0)</f>
        <v>0</v>
      </c>
      <c r="H143" s="132">
        <f>IFERROR(VLOOKUP(B143,'Castelli Pavesi'!A$12:P$100,16,0),0)</f>
        <v>0</v>
      </c>
      <c r="I143" s="132">
        <f>IFERROR(VLOOKUP(B143,Solidarietà!A$12:P$100,16,0),0)</f>
        <v>0</v>
      </c>
      <c r="J143" s="131">
        <f>IFERROR(VLOOKUP(B143,'Coppa Monza'!A$12:P$100,16,0),0)</f>
        <v>0</v>
      </c>
      <c r="K143" s="131">
        <f>IFERROR(VLOOKUP(B143,Maserati!A$12:P$100,16,0),0)</f>
        <v>0</v>
      </c>
      <c r="L143" s="131">
        <f>IFERROR(VLOOKUP(B143,'200 Miglia CR'!A:P,16,0),0)</f>
        <v>0</v>
      </c>
      <c r="M143" s="131">
        <f>IFERROR(VLOOKUP(B143,Ambrosiano!A:Q,16,0),0)</f>
        <v>0</v>
      </c>
      <c r="N143" s="131">
        <f>IFERROR(VLOOKUP(B143,#REF!,16,0),0)</f>
        <v>0</v>
      </c>
      <c r="O143" s="135"/>
      <c r="P143" s="133">
        <f t="shared" si="15"/>
        <v>1.3778000000000001</v>
      </c>
      <c r="R143" s="136">
        <f t="shared" si="16"/>
        <v>1</v>
      </c>
      <c r="S143" s="137">
        <f>VLOOKUP(R143,Regolamento!J$6:L$14,3,0)</f>
        <v>1</v>
      </c>
      <c r="U143" s="138">
        <f t="shared" si="17"/>
        <v>1.3778000000000001</v>
      </c>
    </row>
    <row r="144" spans="1:24" s="8" customFormat="1" x14ac:dyDescent="0.25">
      <c r="A144" s="8">
        <v>139</v>
      </c>
      <c r="B144" t="s">
        <v>434</v>
      </c>
      <c r="C144" s="12" t="str">
        <f>IFERROR(VLOOKUP(B144,concorrenti!A:C,3,0)," ")</f>
        <v>C</v>
      </c>
      <c r="D144" s="12">
        <f>VLOOKUP(B144,concorrenti!A:E,5,0)</f>
        <v>0</v>
      </c>
      <c r="E144" s="59" t="str">
        <f>VLOOKUP(B144,concorrenti!A$4:G$334,2,0)</f>
        <v>VALTELLINA</v>
      </c>
      <c r="F144" s="131">
        <f>IFERROR(VLOOKUP(B144,'Nora Sciplino'!A$11:P$99,16,0),0)</f>
        <v>1.3778000000000001</v>
      </c>
      <c r="G144" s="132">
        <f>IFERROR(VLOOKUP(B144,Castellotti!A$11:P$99,16,0),0)</f>
        <v>0</v>
      </c>
      <c r="H144" s="132">
        <f>IFERROR(VLOOKUP(B144,'Castelli Pavesi'!A$12:P$100,16,0),0)</f>
        <v>0</v>
      </c>
      <c r="I144" s="132">
        <f>IFERROR(VLOOKUP(B144,Solidarietà!A$12:P$100,16,0),0)</f>
        <v>0</v>
      </c>
      <c r="J144" s="131">
        <f>IFERROR(VLOOKUP(B144,'Coppa Monza'!A$12:P$100,16,0),0)</f>
        <v>0</v>
      </c>
      <c r="K144" s="131">
        <f>IFERROR(VLOOKUP(B144,Maserati!A$12:P$100,16,0),0)</f>
        <v>0</v>
      </c>
      <c r="L144" s="131">
        <f>IFERROR(VLOOKUP(B144,'200 Miglia CR'!A:P,16,0),0)</f>
        <v>0</v>
      </c>
      <c r="M144" s="131">
        <f>IFERROR(VLOOKUP(B144,Ambrosiano!A:Q,16,0),0)</f>
        <v>0</v>
      </c>
      <c r="N144" s="131">
        <f>IFERROR(VLOOKUP(B144,#REF!,16,0),0)</f>
        <v>0</v>
      </c>
      <c r="O144" s="135"/>
      <c r="P144" s="133">
        <f t="shared" si="15"/>
        <v>1.3778000000000001</v>
      </c>
      <c r="R144" s="45">
        <f t="shared" si="16"/>
        <v>1</v>
      </c>
      <c r="S144" s="137">
        <f>VLOOKUP(R144,Regolamento!J$6:L$14,3,0)</f>
        <v>1</v>
      </c>
      <c r="U144" s="138">
        <f t="shared" si="17"/>
        <v>1.3778000000000001</v>
      </c>
    </row>
    <row r="145" spans="1:21" s="8" customFormat="1" x14ac:dyDescent="0.25">
      <c r="A145" s="8">
        <v>140</v>
      </c>
      <c r="B145" t="s">
        <v>437</v>
      </c>
      <c r="C145" s="12" t="str">
        <f>IFERROR(VLOOKUP(B145,concorrenti!A:C,3,0)," ")</f>
        <v>C</v>
      </c>
      <c r="D145" s="12">
        <f>VLOOKUP(B145,concorrenti!A:E,5,0)</f>
        <v>0</v>
      </c>
      <c r="E145" s="59" t="str">
        <f>VLOOKUP(B145,concorrenti!A$4:G$334,2,0)</f>
        <v>VAMS</v>
      </c>
      <c r="F145" s="131">
        <f>IFERROR(VLOOKUP(B145,'Nora Sciplino'!A$11:P$99,16,0),0)</f>
        <v>1.3778000000000001</v>
      </c>
      <c r="G145" s="132">
        <f>IFERROR(VLOOKUP(B145,Castellotti!A$11:P$99,16,0),0)</f>
        <v>0</v>
      </c>
      <c r="H145" s="132">
        <f>IFERROR(VLOOKUP(B145,'Castelli Pavesi'!A$12:P$100,16,0),0)</f>
        <v>0</v>
      </c>
      <c r="I145" s="132">
        <f>IFERROR(VLOOKUP(B145,Solidarietà!A$12:P$100,16,0),0)</f>
        <v>0</v>
      </c>
      <c r="J145" s="131">
        <f>IFERROR(VLOOKUP(B145,'Coppa Monza'!A$12:P$100,16,0),0)</f>
        <v>0</v>
      </c>
      <c r="K145" s="131">
        <f>IFERROR(VLOOKUP(B145,Maserati!A$12:P$100,16,0),0)</f>
        <v>0</v>
      </c>
      <c r="L145" s="131">
        <f>IFERROR(VLOOKUP(B145,'200 Miglia CR'!A:P,16,0),0)</f>
        <v>0</v>
      </c>
      <c r="M145" s="131">
        <f>IFERROR(VLOOKUP(B145,Ambrosiano!A:Q,16,0),0)</f>
        <v>0</v>
      </c>
      <c r="N145" s="131">
        <f>IFERROR(VLOOKUP(B145,#REF!,16,0),0)</f>
        <v>0</v>
      </c>
      <c r="O145" s="135"/>
      <c r="P145" s="133">
        <f t="shared" si="15"/>
        <v>1.3778000000000001</v>
      </c>
      <c r="R145" s="136">
        <f t="shared" si="16"/>
        <v>1</v>
      </c>
      <c r="S145" s="137">
        <f>VLOOKUP(R145,Regolamento!J$6:L$14,3,0)</f>
        <v>1</v>
      </c>
      <c r="U145" s="138">
        <f t="shared" si="17"/>
        <v>1.3778000000000001</v>
      </c>
    </row>
    <row r="146" spans="1:21" s="8" customFormat="1" x14ac:dyDescent="0.25">
      <c r="A146" s="8">
        <v>141</v>
      </c>
      <c r="B146" s="8" t="s">
        <v>433</v>
      </c>
      <c r="C146" s="12" t="str">
        <f>IFERROR(VLOOKUP(B146,concorrenti!A:C,3,0)," ")</f>
        <v>C</v>
      </c>
      <c r="D146" s="12">
        <f>VLOOKUP(B146,concorrenti!A:E,5,0)</f>
        <v>0</v>
      </c>
      <c r="E146" s="59" t="str">
        <f>VLOOKUP(B146,concorrenti!A$4:G$334,2,0)</f>
        <v>VAMS</v>
      </c>
      <c r="F146" s="131">
        <f>IFERROR(VLOOKUP(B146,'Nora Sciplino'!A$11:P$99,16,0),0)</f>
        <v>1.3778000000000001</v>
      </c>
      <c r="G146" s="132">
        <f>IFERROR(VLOOKUP(B146,Castellotti!A$11:P$99,16,0),0)</f>
        <v>0</v>
      </c>
      <c r="H146" s="132">
        <f>IFERROR(VLOOKUP(B146,'Castelli Pavesi'!A$12:P$100,16,0),0)</f>
        <v>0</v>
      </c>
      <c r="I146" s="132">
        <f>IFERROR(VLOOKUP(B146,Solidarietà!A$12:P$100,16,0),0)</f>
        <v>0</v>
      </c>
      <c r="J146" s="131">
        <f>IFERROR(VLOOKUP(B146,'Coppa Monza'!A$12:P$100,16,0),0)</f>
        <v>0</v>
      </c>
      <c r="K146" s="131">
        <f>IFERROR(VLOOKUP(B146,Maserati!A$12:P$100,16,0),0)</f>
        <v>0</v>
      </c>
      <c r="L146" s="131">
        <f>IFERROR(VLOOKUP(B146,'200 Miglia CR'!A:P,16,0),0)</f>
        <v>0</v>
      </c>
      <c r="M146" s="131">
        <f>IFERROR(VLOOKUP(B146,Ambrosiano!A:Q,16,0),0)</f>
        <v>0</v>
      </c>
      <c r="N146" s="131">
        <f>IFERROR(VLOOKUP(B146,#REF!,16,0),0)</f>
        <v>0</v>
      </c>
      <c r="O146" s="135"/>
      <c r="P146" s="133">
        <f t="shared" ref="P146:P155" si="18">+F146+H146+I146+G146+N146+L146+M146+J146+K146</f>
        <v>1.3778000000000001</v>
      </c>
      <c r="R146" s="45">
        <f t="shared" si="16"/>
        <v>1</v>
      </c>
      <c r="S146" s="137">
        <f>VLOOKUP(R146,Regolamento!J$6:L$14,3,0)</f>
        <v>1</v>
      </c>
      <c r="U146" s="138">
        <f t="shared" si="17"/>
        <v>1.3778000000000001</v>
      </c>
    </row>
    <row r="147" spans="1:21" s="8" customFormat="1" x14ac:dyDescent="0.25">
      <c r="A147" s="8">
        <v>142</v>
      </c>
      <c r="B147" s="63" t="s">
        <v>868</v>
      </c>
      <c r="C147" s="12" t="str">
        <f>IFERROR(VLOOKUP(B147,concorrenti!A:C,3,0)," ")</f>
        <v>C</v>
      </c>
      <c r="D147" s="12">
        <f>VLOOKUP(B147,concorrenti!A:E,5,0)</f>
        <v>0</v>
      </c>
      <c r="E147" s="59" t="str">
        <f>VLOOKUP(B147,concorrenti!A$4:G$334,2,0)</f>
        <v>CAVEC</v>
      </c>
      <c r="F147" s="131">
        <f>IFERROR(VLOOKUP(B147,'Nora Sciplino'!A$11:P$99,16,0),0)</f>
        <v>0</v>
      </c>
      <c r="G147" s="132">
        <f>IFERROR(VLOOKUP(B147,Castellotti!A$11:P$99,16,0),0)</f>
        <v>0</v>
      </c>
      <c r="H147" s="132">
        <f>IFERROR(VLOOKUP(B147,'Castelli Pavesi'!A$12:P$100,16,0),0)</f>
        <v>0</v>
      </c>
      <c r="I147" s="132">
        <f>IFERROR(VLOOKUP(B147,Solidarietà!A$12:P$100,16,0),0)</f>
        <v>0</v>
      </c>
      <c r="J147" s="131">
        <f>IFERROR(VLOOKUP(B147,'Coppa Monza'!A$12:P$100,16,0),0)</f>
        <v>0</v>
      </c>
      <c r="K147" s="131">
        <f>IFERROR(VLOOKUP(B147,Maserati!A$12:P$100,16,0),0)</f>
        <v>0</v>
      </c>
      <c r="L147" s="131">
        <f>IFERROR(VLOOKUP(B147,'200 Miglia CR'!A:P,16,0),0)</f>
        <v>1.3282499999999999</v>
      </c>
      <c r="M147" s="131">
        <f>IFERROR(VLOOKUP(B147,Ambrosiano!A:Q,16,0),0)</f>
        <v>0</v>
      </c>
      <c r="N147" s="131">
        <f>IFERROR(VLOOKUP(B147,#REF!,16,0),0)</f>
        <v>0</v>
      </c>
      <c r="O147" s="135"/>
      <c r="P147" s="133">
        <f t="shared" si="18"/>
        <v>1.3282499999999999</v>
      </c>
      <c r="R147" s="136">
        <f t="shared" si="16"/>
        <v>1</v>
      </c>
      <c r="S147" s="134">
        <f>VLOOKUP(R147,Regolamento!J$6:L$14,3,0)</f>
        <v>1</v>
      </c>
      <c r="U147" s="138">
        <f t="shared" si="17"/>
        <v>1.3282499999999999</v>
      </c>
    </row>
    <row r="148" spans="1:21" s="8" customFormat="1" x14ac:dyDescent="0.25">
      <c r="A148" s="8">
        <v>143</v>
      </c>
      <c r="B148" s="8" t="s">
        <v>689</v>
      </c>
      <c r="C148" s="12" t="str">
        <f>IFERROR(VLOOKUP(B148,concorrenti!A:C,3,0)," ")</f>
        <v>C</v>
      </c>
      <c r="D148" s="12">
        <f>VLOOKUP(B148,concorrenti!A:E,5,0)</f>
        <v>0</v>
      </c>
      <c r="E148" s="59" t="str">
        <f>VLOOKUP(B148,concorrenti!A$4:G$334,2,0)</f>
        <v>CMAE</v>
      </c>
      <c r="F148" s="131">
        <f>IFERROR(VLOOKUP(B148,'Nora Sciplino'!A$11:P$99,16,0),0)</f>
        <v>0</v>
      </c>
      <c r="G148" s="132">
        <f>IFERROR(VLOOKUP(B148,Castellotti!A$11:P$99,16,0),0)</f>
        <v>0</v>
      </c>
      <c r="H148" s="132">
        <f>IFERROR(VLOOKUP(B148,'Castelli Pavesi'!A$12:P$100,16,0),0)</f>
        <v>0</v>
      </c>
      <c r="I148" s="132">
        <f>IFERROR(VLOOKUP(B148,Solidarietà!A$12:P$100,16,0),0)</f>
        <v>0</v>
      </c>
      <c r="J148" s="131">
        <f>IFERROR(VLOOKUP(B148,'Coppa Monza'!A$12:P$100,16,0),0)</f>
        <v>1.1165</v>
      </c>
      <c r="K148" s="131">
        <f>IFERROR(VLOOKUP(B148,Maserati!A$12:P$100,16,0),0)</f>
        <v>0</v>
      </c>
      <c r="L148" s="131">
        <f>IFERROR(VLOOKUP(B148,'200 Miglia CR'!A:P,16,0),0)</f>
        <v>0</v>
      </c>
      <c r="M148" s="131">
        <f>IFERROR(VLOOKUP(B148,Ambrosiano!A:Q,16,0),0)</f>
        <v>0</v>
      </c>
      <c r="N148" s="131">
        <f>IFERROR(VLOOKUP(B148,#REF!,16,0),0)</f>
        <v>0</v>
      </c>
      <c r="O148" s="135"/>
      <c r="P148" s="133">
        <f t="shared" si="18"/>
        <v>1.1165</v>
      </c>
      <c r="R148" s="136">
        <f t="shared" si="16"/>
        <v>1</v>
      </c>
      <c r="S148" s="134">
        <f>VLOOKUP(R148,Regolamento!J$6:L$14,3,0)</f>
        <v>1</v>
      </c>
      <c r="U148" s="138">
        <f t="shared" si="17"/>
        <v>1.1165</v>
      </c>
    </row>
    <row r="149" spans="1:21" s="8" customFormat="1" x14ac:dyDescent="0.25">
      <c r="A149" s="8">
        <v>144</v>
      </c>
      <c r="B149" s="8" t="s">
        <v>683</v>
      </c>
      <c r="C149" s="12" t="str">
        <f>IFERROR(VLOOKUP(B149,concorrenti!A:C,3,0)," ")</f>
        <v>C</v>
      </c>
      <c r="D149" s="12">
        <f>VLOOKUP(B149,concorrenti!A:E,5,0)</f>
        <v>0</v>
      </c>
      <c r="E149" s="59" t="str">
        <f>VLOOKUP(B149,concorrenti!A$4:G$334,2,0)</f>
        <v>CMAE</v>
      </c>
      <c r="F149" s="131">
        <f>IFERROR(VLOOKUP(B149,'Nora Sciplino'!A$11:P$99,16,0),0)</f>
        <v>0</v>
      </c>
      <c r="G149" s="132">
        <f>IFERROR(VLOOKUP(B149,Castellotti!A$11:P$99,16,0),0)</f>
        <v>0</v>
      </c>
      <c r="H149" s="132">
        <f>IFERROR(VLOOKUP(B149,'Castelli Pavesi'!A$12:P$100,16,0),0)</f>
        <v>0</v>
      </c>
      <c r="I149" s="132">
        <f>IFERROR(VLOOKUP(B149,Solidarietà!A$12:P$100,16,0),0)</f>
        <v>0</v>
      </c>
      <c r="J149" s="131">
        <f>IFERROR(VLOOKUP(B149,'Coppa Monza'!A$12:P$100,16,0),0)</f>
        <v>1.1165</v>
      </c>
      <c r="K149" s="131">
        <f>IFERROR(VLOOKUP(B149,Maserati!A$12:P$100,16,0),0)</f>
        <v>0</v>
      </c>
      <c r="L149" s="131">
        <f>IFERROR(VLOOKUP(B149,'200 Miglia CR'!A:P,16,0),0)</f>
        <v>0</v>
      </c>
      <c r="M149" s="131">
        <f>IFERROR(VLOOKUP(B149,Ambrosiano!A:Q,16,0),0)</f>
        <v>0</v>
      </c>
      <c r="N149" s="131">
        <f>IFERROR(VLOOKUP(B149,#REF!,16,0),0)</f>
        <v>0</v>
      </c>
      <c r="O149" s="135"/>
      <c r="P149" s="133">
        <f t="shared" si="18"/>
        <v>1.1165</v>
      </c>
      <c r="R149" s="136">
        <f t="shared" si="16"/>
        <v>1</v>
      </c>
      <c r="S149" s="134">
        <f>VLOOKUP(R149,Regolamento!J$6:L$14,3,0)</f>
        <v>1</v>
      </c>
      <c r="U149" s="138">
        <f t="shared" si="17"/>
        <v>1.1165</v>
      </c>
    </row>
    <row r="150" spans="1:21" s="8" customFormat="1" x14ac:dyDescent="0.25">
      <c r="A150" s="8">
        <v>145</v>
      </c>
      <c r="B150" s="8" t="s">
        <v>687</v>
      </c>
      <c r="C150" s="12" t="str">
        <f>IFERROR(VLOOKUP(B150,concorrenti!A:C,3,0)," ")</f>
        <v>C</v>
      </c>
      <c r="D150" s="12">
        <f>VLOOKUP(B150,concorrenti!A:E,5,0)</f>
        <v>0</v>
      </c>
      <c r="E150" s="59" t="str">
        <f>VLOOKUP(B150,concorrenti!A$4:G$334,2,0)</f>
        <v>CMAE</v>
      </c>
      <c r="F150" s="131">
        <f>IFERROR(VLOOKUP(B150,'Nora Sciplino'!A$11:P$99,16,0),0)</f>
        <v>0</v>
      </c>
      <c r="G150" s="132">
        <f>IFERROR(VLOOKUP(B150,Castellotti!A$11:P$99,16,0),0)</f>
        <v>0</v>
      </c>
      <c r="H150" s="132">
        <f>IFERROR(VLOOKUP(B150,'Castelli Pavesi'!A$12:P$100,16,0),0)</f>
        <v>0</v>
      </c>
      <c r="I150" s="132">
        <f>IFERROR(VLOOKUP(B150,Solidarietà!A$12:P$100,16,0),0)</f>
        <v>0</v>
      </c>
      <c r="J150" s="131">
        <f>IFERROR(VLOOKUP(B150,'Coppa Monza'!A$12:P$100,16,0),0)</f>
        <v>1.1165</v>
      </c>
      <c r="K150" s="131">
        <f>IFERROR(VLOOKUP(B150,Maserati!A$12:P$100,16,0),0)</f>
        <v>0</v>
      </c>
      <c r="L150" s="131">
        <f>IFERROR(VLOOKUP(B150,'200 Miglia CR'!A:P,16,0),0)</f>
        <v>0</v>
      </c>
      <c r="M150" s="131">
        <f>IFERROR(VLOOKUP(B150,Ambrosiano!A:Q,16,0),0)</f>
        <v>0</v>
      </c>
      <c r="N150" s="131">
        <f>IFERROR(VLOOKUP(B150,#REF!,16,0),0)</f>
        <v>0</v>
      </c>
      <c r="O150" s="135"/>
      <c r="P150" s="133">
        <f t="shared" si="18"/>
        <v>1.1165</v>
      </c>
      <c r="R150" s="136">
        <f t="shared" si="16"/>
        <v>1</v>
      </c>
      <c r="S150" s="134">
        <f>VLOOKUP(R150,Regolamento!J$6:L$14,3,0)</f>
        <v>1</v>
      </c>
      <c r="U150" s="138">
        <f t="shared" si="17"/>
        <v>1.1165</v>
      </c>
    </row>
    <row r="151" spans="1:21" s="8" customFormat="1" x14ac:dyDescent="0.25">
      <c r="A151" s="8">
        <v>146</v>
      </c>
      <c r="B151" s="71" t="s">
        <v>639</v>
      </c>
      <c r="C151" s="12" t="str">
        <f>IFERROR(VLOOKUP(B151,concorrenti!A:C,3,0)," ")</f>
        <v>C</v>
      </c>
      <c r="D151" s="12">
        <f>VLOOKUP(B151,concorrenti!A:E,5,0)</f>
        <v>0</v>
      </c>
      <c r="E151" s="59" t="str">
        <f>VLOOKUP(B151,concorrenti!A$4:G$334,2,0)</f>
        <v>OROBICO</v>
      </c>
      <c r="F151" s="131">
        <f>IFERROR(VLOOKUP(B151,'Nora Sciplino'!A$11:P$99,16,0),0)</f>
        <v>0</v>
      </c>
      <c r="G151" s="132">
        <f>IFERROR(VLOOKUP(B151,Castellotti!A$11:P$99,16,0),0)</f>
        <v>0</v>
      </c>
      <c r="H151" s="132">
        <f>IFERROR(VLOOKUP(B151,'Castelli Pavesi'!A$12:P$100,16,0),0)</f>
        <v>0</v>
      </c>
      <c r="I151" s="132">
        <f>IFERROR(VLOOKUP(B151,Solidarietà!A$12:P$100,16,0),0)</f>
        <v>1.0000000000000001E-5</v>
      </c>
      <c r="J151" s="131">
        <f>IFERROR(VLOOKUP(B151,'Coppa Monza'!A$12:P$100,16,0),0)</f>
        <v>0</v>
      </c>
      <c r="K151" s="131">
        <f>IFERROR(VLOOKUP(B151,Maserati!A$12:P$100,16,0),0)</f>
        <v>0</v>
      </c>
      <c r="L151" s="131">
        <f>IFERROR(VLOOKUP(B151,'200 Miglia CR'!A:P,16,0),0)</f>
        <v>0</v>
      </c>
      <c r="M151" s="131">
        <f>IFERROR(VLOOKUP(B151,Ambrosiano!A:Q,16,0),0)</f>
        <v>0</v>
      </c>
      <c r="N151" s="131">
        <f>IFERROR(VLOOKUP(B151,#REF!,16,0),0)</f>
        <v>0</v>
      </c>
      <c r="O151" s="135"/>
      <c r="P151" s="133">
        <f t="shared" si="18"/>
        <v>1.0000000000000001E-5</v>
      </c>
      <c r="R151" s="136">
        <f t="shared" si="16"/>
        <v>1</v>
      </c>
      <c r="S151" s="134">
        <f>VLOOKUP(R151,Regolamento!J$6:L$14,3,0)</f>
        <v>1</v>
      </c>
      <c r="U151" s="138">
        <f t="shared" si="17"/>
        <v>1.0000000000000001E-5</v>
      </c>
    </row>
    <row r="152" spans="1:21" s="8" customFormat="1" x14ac:dyDescent="0.25">
      <c r="A152" s="8">
        <v>147</v>
      </c>
      <c r="B152" s="8" t="s">
        <v>690</v>
      </c>
      <c r="C152" s="12" t="str">
        <f>IFERROR(VLOOKUP(B152,concorrenti!A:C,3,0)," ")</f>
        <v>C</v>
      </c>
      <c r="D152" s="12" t="str">
        <f>VLOOKUP(B152,concorrenti!A:E,5,0)</f>
        <v>X</v>
      </c>
      <c r="E152" s="59" t="str">
        <f>VLOOKUP(B152,concorrenti!A$4:G$334,2,0)</f>
        <v>CMAE</v>
      </c>
      <c r="F152" s="131">
        <f>IFERROR(VLOOKUP(B152,'Nora Sciplino'!A$11:P$99,16,0),0)</f>
        <v>0</v>
      </c>
      <c r="G152" s="132">
        <f>IFERROR(VLOOKUP(B152,Castellotti!A$11:P$99,16,0),0)</f>
        <v>0</v>
      </c>
      <c r="H152" s="132">
        <f>IFERROR(VLOOKUP(B152,'Castelli Pavesi'!A$12:P$100,16,0),0)</f>
        <v>0</v>
      </c>
      <c r="I152" s="132">
        <f>IFERROR(VLOOKUP(B152,Solidarietà!A$12:P$100,16,0),0)</f>
        <v>0</v>
      </c>
      <c r="J152" s="163">
        <f>IFERROR(VLOOKUP(B152,'Coppa Monza'!A$12:P$100,16,0),0)</f>
        <v>1.0000000000000001E-5</v>
      </c>
      <c r="K152" s="131">
        <f>IFERROR(VLOOKUP(B152,Maserati!A$12:P$100,16,0),0)</f>
        <v>0</v>
      </c>
      <c r="L152" s="131">
        <f>IFERROR(VLOOKUP(B152,'200 Miglia CR'!A:P,16,0),0)</f>
        <v>0</v>
      </c>
      <c r="M152" s="131">
        <f>IFERROR(VLOOKUP(B152,Ambrosiano!A:Q,16,0),0)</f>
        <v>0</v>
      </c>
      <c r="N152" s="131">
        <f>IFERROR(VLOOKUP(B152,#REF!,16,0),0)</f>
        <v>0</v>
      </c>
      <c r="O152" s="135"/>
      <c r="P152" s="133">
        <f t="shared" si="18"/>
        <v>1.0000000000000001E-5</v>
      </c>
      <c r="R152" s="45">
        <f t="shared" si="16"/>
        <v>1</v>
      </c>
      <c r="S152" s="134">
        <f>VLOOKUP(R152,Regolamento!J$6:L$14,3,0)</f>
        <v>1</v>
      </c>
      <c r="U152" s="138">
        <f t="shared" si="17"/>
        <v>1.0000000000000001E-5</v>
      </c>
    </row>
    <row r="153" spans="1:21" s="8" customFormat="1" x14ac:dyDescent="0.25">
      <c r="A153" s="8">
        <v>148</v>
      </c>
      <c r="B153" s="8" t="s">
        <v>684</v>
      </c>
      <c r="C153" s="12" t="str">
        <f>IFERROR(VLOOKUP(B153,concorrenti!A:C,3,0)," ")</f>
        <v>C</v>
      </c>
      <c r="D153" s="12">
        <f>VLOOKUP(B153,concorrenti!A:E,5,0)</f>
        <v>0</v>
      </c>
      <c r="E153" s="59" t="str">
        <f>VLOOKUP(B153,concorrenti!A$4:G$334,2,0)</f>
        <v>CASTELLOTTI</v>
      </c>
      <c r="F153" s="131">
        <f>IFERROR(VLOOKUP(B153,'Nora Sciplino'!A$11:P$99,16,0),0)</f>
        <v>0</v>
      </c>
      <c r="G153" s="132">
        <f>IFERROR(VLOOKUP(B153,Castellotti!A$11:P$99,16,0),0)</f>
        <v>0</v>
      </c>
      <c r="H153" s="132">
        <f>IFERROR(VLOOKUP(B153,'Castelli Pavesi'!A$12:P$100,16,0),0)</f>
        <v>0</v>
      </c>
      <c r="I153" s="132">
        <f>IFERROR(VLOOKUP(B153,Solidarietà!A$12:P$100,16,0),0)</f>
        <v>0</v>
      </c>
      <c r="J153" s="131">
        <f>IFERROR(VLOOKUP(B153,'Coppa Monza'!A$12:P$100,16,0),0)</f>
        <v>1.0000000000000001E-5</v>
      </c>
      <c r="K153" s="131">
        <f>IFERROR(VLOOKUP(B153,Maserati!A$12:P$100,16,0),0)</f>
        <v>0</v>
      </c>
      <c r="L153" s="131">
        <f>IFERROR(VLOOKUP(B153,'200 Miglia CR'!A:P,16,0),0)</f>
        <v>0</v>
      </c>
      <c r="M153" s="131">
        <f>IFERROR(VLOOKUP(B153,Ambrosiano!A:Q,16,0),0)</f>
        <v>0</v>
      </c>
      <c r="N153" s="131">
        <f>IFERROR(VLOOKUP(B153,#REF!,16,0),0)</f>
        <v>0</v>
      </c>
      <c r="O153" s="135"/>
      <c r="P153" s="133">
        <f t="shared" si="18"/>
        <v>1.0000000000000001E-5</v>
      </c>
      <c r="R153" s="136">
        <f t="shared" si="16"/>
        <v>1</v>
      </c>
      <c r="S153" s="134">
        <f>VLOOKUP(R153,Regolamento!J$6:L$14,3,0)</f>
        <v>1</v>
      </c>
      <c r="U153" s="138">
        <f t="shared" si="17"/>
        <v>1.0000000000000001E-5</v>
      </c>
    </row>
    <row r="154" spans="1:21" s="8" customFormat="1" x14ac:dyDescent="0.25">
      <c r="A154" s="8">
        <v>149</v>
      </c>
      <c r="B154" s="8" t="s">
        <v>686</v>
      </c>
      <c r="C154" s="12" t="str">
        <f>IFERROR(VLOOKUP(B154,concorrenti!A:C,3,0)," ")</f>
        <v>C</v>
      </c>
      <c r="D154" s="12">
        <f>VLOOKUP(B154,concorrenti!A:E,5,0)</f>
        <v>0</v>
      </c>
      <c r="E154" s="59" t="str">
        <f>VLOOKUP(B154,concorrenti!A$4:G$334,2,0)</f>
        <v>CMAE</v>
      </c>
      <c r="F154" s="131">
        <f>IFERROR(VLOOKUP(B154,'Nora Sciplino'!A$11:P$99,16,0),0)</f>
        <v>0</v>
      </c>
      <c r="G154" s="132">
        <f>IFERROR(VLOOKUP(B154,Castellotti!A$11:P$99,16,0),0)</f>
        <v>0</v>
      </c>
      <c r="H154" s="132">
        <f>IFERROR(VLOOKUP(B154,'Castelli Pavesi'!A$12:P$100,16,0),0)</f>
        <v>0</v>
      </c>
      <c r="I154" s="132">
        <f>IFERROR(VLOOKUP(B154,Solidarietà!A$12:P$100,16,0),0)</f>
        <v>0</v>
      </c>
      <c r="J154" s="131">
        <f>IFERROR(VLOOKUP(B154,'Coppa Monza'!A$12:P$100,16,0),0)</f>
        <v>1.0000000000000001E-5</v>
      </c>
      <c r="K154" s="131">
        <f>IFERROR(VLOOKUP(B154,Maserati!A$12:P$100,16,0),0)</f>
        <v>0</v>
      </c>
      <c r="L154" s="131">
        <f>IFERROR(VLOOKUP(B154,'200 Miglia CR'!A:P,16,0),0)</f>
        <v>0</v>
      </c>
      <c r="M154" s="131">
        <f>IFERROR(VLOOKUP(B154,Ambrosiano!A:Q,16,0),0)</f>
        <v>0</v>
      </c>
      <c r="N154" s="131">
        <f>IFERROR(VLOOKUP(B154,#REF!,16,0),0)</f>
        <v>0</v>
      </c>
      <c r="O154" s="135"/>
      <c r="P154" s="133">
        <f t="shared" si="18"/>
        <v>1.0000000000000001E-5</v>
      </c>
      <c r="R154" s="136">
        <f t="shared" si="16"/>
        <v>1</v>
      </c>
      <c r="S154" s="134">
        <f>VLOOKUP(R154,Regolamento!J$6:L$14,3,0)</f>
        <v>1</v>
      </c>
      <c r="U154" s="138">
        <f t="shared" si="17"/>
        <v>1.0000000000000001E-5</v>
      </c>
    </row>
    <row r="155" spans="1:21" s="8" customFormat="1" x14ac:dyDescent="0.25">
      <c r="A155" s="8">
        <v>150</v>
      </c>
      <c r="B155" s="8" t="s">
        <v>75</v>
      </c>
      <c r="C155" s="12" t="str">
        <f>IFERROR(VLOOKUP(B155,concorrenti!A:C,3,0)," ")</f>
        <v>B</v>
      </c>
      <c r="D155" s="12">
        <f>VLOOKUP(B155,concorrenti!A:E,5,0)</f>
        <v>0</v>
      </c>
      <c r="E155" s="59" t="str">
        <f>VLOOKUP(B155,concorrenti!A$4:G$334,2,0)</f>
        <v>VAMS</v>
      </c>
      <c r="F155" s="131">
        <f>IFERROR(VLOOKUP(B155,'Nora Sciplino'!A$11:P$99,16,0),0)</f>
        <v>9.9999999999999995E-7</v>
      </c>
      <c r="G155" s="132">
        <f>IFERROR(VLOOKUP(B155,Castellotti!A$11:P$99,16,0),0)</f>
        <v>0</v>
      </c>
      <c r="H155" s="132">
        <f>IFERROR(VLOOKUP(B155,'Castelli Pavesi'!A$12:P$100,16,0),0)</f>
        <v>0</v>
      </c>
      <c r="I155" s="132">
        <f>IFERROR(VLOOKUP(B155,Solidarietà!A$12:P$100,16,0),0)</f>
        <v>0</v>
      </c>
      <c r="J155" s="131">
        <f>IFERROR(VLOOKUP(B155,'Coppa Monza'!A$12:P$100,16,0),0)</f>
        <v>0</v>
      </c>
      <c r="K155" s="131">
        <f>IFERROR(VLOOKUP(B155,Maserati!A$12:P$100,16,0),0)</f>
        <v>0</v>
      </c>
      <c r="L155" s="131">
        <f>IFERROR(VLOOKUP(B155,'200 Miglia CR'!A:P,16,0),0)</f>
        <v>0</v>
      </c>
      <c r="M155" s="131">
        <f>IFERROR(VLOOKUP(B155,Ambrosiano!A:Q,16,0),0)</f>
        <v>0</v>
      </c>
      <c r="N155" s="131">
        <f>IFERROR(VLOOKUP(B155,#REF!,16,0),0)</f>
        <v>0</v>
      </c>
      <c r="O155" s="135"/>
      <c r="P155" s="133">
        <f t="shared" si="18"/>
        <v>9.9999999999999995E-7</v>
      </c>
      <c r="R155" s="136">
        <f t="shared" si="16"/>
        <v>1</v>
      </c>
      <c r="S155" s="137">
        <f>VLOOKUP(R155,Regolamento!J$6:L$14,3,0)</f>
        <v>1</v>
      </c>
      <c r="U155" s="138">
        <f t="shared" si="17"/>
        <v>9.9999999999999995E-7</v>
      </c>
    </row>
    <row r="156" spans="1:21" s="8" customFormat="1" hidden="1" x14ac:dyDescent="0.25">
      <c r="A156" s="8">
        <v>151</v>
      </c>
      <c r="B156" s="8" t="s">
        <v>40</v>
      </c>
      <c r="C156" s="12" t="str">
        <f>IFERROR(VLOOKUP(B156,concorrenti!A:C,3,0)," ")</f>
        <v>C</v>
      </c>
      <c r="D156" s="12">
        <f>VLOOKUP(B156,concorrenti!A:E,5,0)</f>
        <v>0</v>
      </c>
      <c r="E156" s="59" t="e">
        <f>VLOOKUP(B156,concorrenti!A$4:G$334,2,0)</f>
        <v>#N/A</v>
      </c>
      <c r="F156" s="131">
        <f>IFERROR(VLOOKUP(B156,'Nora Sciplino'!A$11:P$99,16,0),0)</f>
        <v>0</v>
      </c>
      <c r="G156" s="132">
        <f>IFERROR(VLOOKUP(B156,Castellotti!A$11:P$99,16,0),0)</f>
        <v>0</v>
      </c>
      <c r="H156" s="132">
        <f>IFERROR(VLOOKUP(B156,'Castelli Pavesi'!A$12:P$100,16,0),0)</f>
        <v>0</v>
      </c>
      <c r="I156" s="132">
        <f>IFERROR(VLOOKUP(B156,Solidarietà!A$12:P$100,16,0),0)</f>
        <v>0</v>
      </c>
      <c r="J156" s="131">
        <f>IFERROR(VLOOKUP(B156,'Coppa Monza'!A$12:P$100,16,0),0)</f>
        <v>0</v>
      </c>
      <c r="K156" s="131">
        <f>IFERROR(VLOOKUP(B156,Maserati!A$12:P$100,16,0),0)</f>
        <v>0</v>
      </c>
      <c r="L156" s="131">
        <f>IFERROR(VLOOKUP(B156,'200 Miglia CR'!A:P,16,0),0)</f>
        <v>0</v>
      </c>
      <c r="M156" s="131">
        <f>IFERROR(VLOOKUP(B156,Ambrosiano!A:Q,16,0),0)</f>
        <v>0</v>
      </c>
      <c r="N156" s="131">
        <f>IFERROR(VLOOKUP(B156,#REF!,16,0),0)</f>
        <v>0</v>
      </c>
      <c r="O156" s="135"/>
      <c r="P156" s="133">
        <f t="shared" ref="P156:P174" si="19">+F156+H156+I156+G156+N156+L156+M156+J156+K156</f>
        <v>0</v>
      </c>
      <c r="R156" s="136">
        <f t="shared" ref="R156:R162" si="20">COUNTIF(F156:N156,"&lt;&gt;0")</f>
        <v>0</v>
      </c>
      <c r="S156" s="134" t="e">
        <f>VLOOKUP(R156,Regolamento!J$6:L$14,3,0)</f>
        <v>#N/A</v>
      </c>
      <c r="U156" s="138">
        <f t="shared" ref="U156:U162" si="21">IFERROR(+S156*P156,0)</f>
        <v>0</v>
      </c>
    </row>
    <row r="157" spans="1:21" s="8" customFormat="1" hidden="1" x14ac:dyDescent="0.25">
      <c r="A157" s="8">
        <v>152</v>
      </c>
      <c r="B157" s="71" t="s">
        <v>389</v>
      </c>
      <c r="C157" s="12" t="str">
        <f>IFERROR(VLOOKUP(B157,concorrenti!A:C,3,0)," ")</f>
        <v>C</v>
      </c>
      <c r="D157" s="12" t="str">
        <f>VLOOKUP(B157,concorrenti!A:E,5,0)</f>
        <v>X</v>
      </c>
      <c r="E157" s="59" t="str">
        <f>VLOOKUP(B157,concorrenti!A$4:G$334,2,0)</f>
        <v>VCC COMO</v>
      </c>
      <c r="F157" s="131">
        <f>IFERROR(VLOOKUP(B157,'Nora Sciplino'!A$11:P$99,16,0),0)</f>
        <v>0</v>
      </c>
      <c r="G157" s="132">
        <f>IFERROR(VLOOKUP(B157,Castellotti!A$11:P$99,16,0),0)</f>
        <v>0</v>
      </c>
      <c r="H157" s="132">
        <f>IFERROR(VLOOKUP(B157,'Castelli Pavesi'!A$12:P$100,16,0),0)</f>
        <v>0</v>
      </c>
      <c r="I157" s="132">
        <f>IFERROR(VLOOKUP(B157,Solidarietà!A$12:P$100,16,0),0)</f>
        <v>0</v>
      </c>
      <c r="J157" s="131">
        <f>IFERROR(VLOOKUP(B157,'Coppa Monza'!A$12:P$100,16,0),0)</f>
        <v>0</v>
      </c>
      <c r="K157" s="131">
        <f>IFERROR(VLOOKUP(B157,Maserati!A$12:P$100,16,0),0)</f>
        <v>0</v>
      </c>
      <c r="L157" s="131">
        <f>IFERROR(VLOOKUP(B157,'200 Miglia CR'!A:P,16,0),0)</f>
        <v>0</v>
      </c>
      <c r="M157" s="131">
        <f>IFERROR(VLOOKUP(B157,Ambrosiano!A:Q,16,0),0)</f>
        <v>0</v>
      </c>
      <c r="N157" s="131">
        <f>IFERROR(VLOOKUP(B157,#REF!,16,0),0)</f>
        <v>0</v>
      </c>
      <c r="O157" s="135"/>
      <c r="P157" s="133">
        <f t="shared" si="19"/>
        <v>0</v>
      </c>
      <c r="R157" s="136">
        <f t="shared" si="20"/>
        <v>0</v>
      </c>
      <c r="S157" s="134" t="e">
        <f>VLOOKUP(R157,Regolamento!J$6:L$14,3,0)</f>
        <v>#N/A</v>
      </c>
      <c r="U157" s="138">
        <f t="shared" si="21"/>
        <v>0</v>
      </c>
    </row>
    <row r="158" spans="1:21" s="8" customFormat="1" hidden="1" x14ac:dyDescent="0.25">
      <c r="A158" s="8">
        <v>153</v>
      </c>
      <c r="B158" s="8" t="s">
        <v>132</v>
      </c>
      <c r="C158" s="12" t="str">
        <f>IFERROR(VLOOKUP(B158,concorrenti!A:C,3,0)," ")</f>
        <v>C</v>
      </c>
      <c r="D158" s="12">
        <f>VLOOKUP(B158,concorrenti!A:E,5,0)</f>
        <v>0</v>
      </c>
      <c r="E158" s="59" t="str">
        <f>VLOOKUP(B158,concorrenti!A$4:G$334,2,0)</f>
        <v>CASTELLOTTI</v>
      </c>
      <c r="F158" s="131">
        <f>IFERROR(VLOOKUP(B158,'Nora Sciplino'!A$11:P$99,16,0),0)</f>
        <v>0</v>
      </c>
      <c r="G158" s="132">
        <f>IFERROR(VLOOKUP(B158,Castellotti!A$11:P$99,16,0),0)</f>
        <v>0</v>
      </c>
      <c r="H158" s="132">
        <f>IFERROR(VLOOKUP(B158,'Castelli Pavesi'!A$12:P$100,16,0),0)</f>
        <v>0</v>
      </c>
      <c r="I158" s="132">
        <f>IFERROR(VLOOKUP(B158,Solidarietà!A$12:P$100,16,0),0)</f>
        <v>0</v>
      </c>
      <c r="J158" s="131">
        <f>IFERROR(VLOOKUP(B158,'Coppa Monza'!A$12:P$100,16,0),0)</f>
        <v>0</v>
      </c>
      <c r="K158" s="131">
        <f>IFERROR(VLOOKUP(B158,Maserati!A$12:P$100,16,0),0)</f>
        <v>0</v>
      </c>
      <c r="L158" s="131">
        <f>IFERROR(VLOOKUP(B158,'200 Miglia CR'!A:P,16,0),0)</f>
        <v>0</v>
      </c>
      <c r="M158" s="131">
        <f>IFERROR(VLOOKUP(B158,Ambrosiano!A:Q,16,0),0)</f>
        <v>0</v>
      </c>
      <c r="N158" s="131">
        <f>IFERROR(VLOOKUP(B158,#REF!,16,0),0)</f>
        <v>0</v>
      </c>
      <c r="O158" s="135"/>
      <c r="P158" s="133">
        <f t="shared" si="19"/>
        <v>0</v>
      </c>
      <c r="R158" s="136">
        <f t="shared" si="20"/>
        <v>0</v>
      </c>
      <c r="S158" s="134" t="e">
        <f>VLOOKUP(R158,Regolamento!J$6:L$14,3,0)</f>
        <v>#N/A</v>
      </c>
      <c r="U158" s="138">
        <f t="shared" si="21"/>
        <v>0</v>
      </c>
    </row>
    <row r="159" spans="1:21" s="8" customFormat="1" hidden="1" x14ac:dyDescent="0.25">
      <c r="A159" s="8">
        <v>154</v>
      </c>
      <c r="B159" s="8" t="s">
        <v>149</v>
      </c>
      <c r="C159" s="12" t="str">
        <f>IFERROR(VLOOKUP(B159,concorrenti!A:C,3,0)," ")</f>
        <v>C</v>
      </c>
      <c r="D159" s="12">
        <f>VLOOKUP(B159,concorrenti!A:E,5,0)</f>
        <v>0</v>
      </c>
      <c r="E159" s="59" t="str">
        <f>VLOOKUP(B159,concorrenti!A$4:G$334,2,0)</f>
        <v>CLASSIC CLUB ITALIA</v>
      </c>
      <c r="F159" s="131">
        <f>IFERROR(VLOOKUP(B159,'Nora Sciplino'!A$11:P$99,16,0),0)</f>
        <v>0</v>
      </c>
      <c r="G159" s="132">
        <f>IFERROR(VLOOKUP(B159,Castellotti!A$11:P$99,16,0),0)</f>
        <v>0</v>
      </c>
      <c r="H159" s="132">
        <f>IFERROR(VLOOKUP(B159,'Castelli Pavesi'!A$12:P$100,16,0),0)</f>
        <v>0</v>
      </c>
      <c r="I159" s="132">
        <f>IFERROR(VLOOKUP(B159,Solidarietà!A$12:P$100,16,0),0)</f>
        <v>0</v>
      </c>
      <c r="J159" s="131">
        <f>IFERROR(VLOOKUP(B159,'Coppa Monza'!A$12:P$100,16,0),0)</f>
        <v>0</v>
      </c>
      <c r="K159" s="131">
        <f>IFERROR(VLOOKUP(B159,Maserati!A$12:P$100,16,0),0)</f>
        <v>0</v>
      </c>
      <c r="L159" s="131">
        <f>IFERROR(VLOOKUP(B159,'200 Miglia CR'!A:P,16,0),0)</f>
        <v>0</v>
      </c>
      <c r="M159" s="131">
        <f>IFERROR(VLOOKUP(B159,Ambrosiano!A:Q,16,0),0)</f>
        <v>0</v>
      </c>
      <c r="N159" s="131">
        <f>IFERROR(VLOOKUP(B159,#REF!,16,0),0)</f>
        <v>0</v>
      </c>
      <c r="O159" s="135"/>
      <c r="P159" s="133">
        <f t="shared" si="19"/>
        <v>0</v>
      </c>
      <c r="R159" s="136">
        <f t="shared" si="20"/>
        <v>0</v>
      </c>
      <c r="S159" s="134" t="e">
        <f>VLOOKUP(R159,Regolamento!J$6:L$14,3,0)</f>
        <v>#N/A</v>
      </c>
      <c r="U159" s="138">
        <f t="shared" si="21"/>
        <v>0</v>
      </c>
    </row>
    <row r="160" spans="1:21" s="8" customFormat="1" hidden="1" x14ac:dyDescent="0.25">
      <c r="A160" s="8">
        <v>155</v>
      </c>
      <c r="B160" s="8" t="s">
        <v>141</v>
      </c>
      <c r="C160" s="12" t="str">
        <f>IFERROR(VLOOKUP(B160,concorrenti!A:C,3,0)," ")</f>
        <v>C</v>
      </c>
      <c r="D160" s="12">
        <f>VLOOKUP(B160,concorrenti!A:E,5,0)</f>
        <v>0</v>
      </c>
      <c r="E160" s="59" t="str">
        <f>VLOOKUP(B160,concorrenti!A$4:G$334,2,0)</f>
        <v>CASTELLOTTI</v>
      </c>
      <c r="F160" s="131">
        <f>IFERROR(VLOOKUP(B160,'Nora Sciplino'!A$11:P$99,16,0),0)</f>
        <v>0</v>
      </c>
      <c r="G160" s="132">
        <f>IFERROR(VLOOKUP(B160,Castellotti!A$11:P$99,16,0),0)</f>
        <v>0</v>
      </c>
      <c r="H160" s="132">
        <f>IFERROR(VLOOKUP(B160,'Castelli Pavesi'!A$12:P$100,16,0),0)</f>
        <v>0</v>
      </c>
      <c r="I160" s="132">
        <f>IFERROR(VLOOKUP(B160,Solidarietà!A$12:P$100,16,0),0)</f>
        <v>0</v>
      </c>
      <c r="J160" s="131">
        <f>IFERROR(VLOOKUP(B160,'Coppa Monza'!A$12:P$100,16,0),0)</f>
        <v>0</v>
      </c>
      <c r="K160" s="131">
        <f>IFERROR(VLOOKUP(B160,Maserati!A$12:P$100,16,0),0)</f>
        <v>0</v>
      </c>
      <c r="L160" s="131">
        <f>IFERROR(VLOOKUP(B160,'200 Miglia CR'!A:P,16,0),0)</f>
        <v>0</v>
      </c>
      <c r="M160" s="131">
        <f>IFERROR(VLOOKUP(B160,Ambrosiano!A:Q,16,0),0)</f>
        <v>0</v>
      </c>
      <c r="N160" s="131">
        <f>IFERROR(VLOOKUP(B160,#REF!,16,0),0)</f>
        <v>0</v>
      </c>
      <c r="P160" s="133">
        <f t="shared" si="19"/>
        <v>0</v>
      </c>
      <c r="R160" s="136">
        <f t="shared" si="20"/>
        <v>0</v>
      </c>
      <c r="S160" s="134" t="e">
        <f>VLOOKUP(R160,Regolamento!J$6:L$14,3,0)</f>
        <v>#N/A</v>
      </c>
      <c r="U160" s="138">
        <f t="shared" si="21"/>
        <v>0</v>
      </c>
    </row>
    <row r="161" spans="1:24" s="8" customFormat="1" hidden="1" x14ac:dyDescent="0.25">
      <c r="A161" s="8">
        <v>156</v>
      </c>
      <c r="B161" s="8" t="s">
        <v>294</v>
      </c>
      <c r="C161" s="12" t="str">
        <f>IFERROR(VLOOKUP(B161,concorrenti!A:C,3,0)," ")</f>
        <v>B</v>
      </c>
      <c r="D161" s="12">
        <f>VLOOKUP(B161,concorrenti!A:E,5,0)</f>
        <v>0</v>
      </c>
      <c r="E161" s="59" t="str">
        <f>VLOOKUP(B161,concorrenti!A$4:G$334,2,0)</f>
        <v xml:space="preserve"> CAVEM</v>
      </c>
      <c r="F161" s="131">
        <f>IFERROR(VLOOKUP(B161,'Nora Sciplino'!A$11:P$99,16,0),0)</f>
        <v>0</v>
      </c>
      <c r="G161" s="132">
        <f>IFERROR(VLOOKUP(B161,Castellotti!A$11:P$99,16,0),0)</f>
        <v>0</v>
      </c>
      <c r="H161" s="132">
        <f>IFERROR(VLOOKUP(B161,'Castelli Pavesi'!A$12:P$100,16,0),0)</f>
        <v>0</v>
      </c>
      <c r="I161" s="132">
        <f>IFERROR(VLOOKUP(B161,Solidarietà!A$12:P$100,16,0),0)</f>
        <v>0</v>
      </c>
      <c r="J161" s="131">
        <f>IFERROR(VLOOKUP(B161,'Coppa Monza'!A$12:P$100,16,0),0)</f>
        <v>0</v>
      </c>
      <c r="K161" s="131">
        <f>IFERROR(VLOOKUP(B161,Maserati!A$12:P$100,16,0),0)</f>
        <v>0</v>
      </c>
      <c r="L161" s="131">
        <f>IFERROR(VLOOKUP(B161,'200 Miglia CR'!A:P,16,0),0)</f>
        <v>0</v>
      </c>
      <c r="M161" s="131">
        <f>IFERROR(VLOOKUP(B161,Ambrosiano!A:Q,16,0),0)</f>
        <v>0</v>
      </c>
      <c r="N161" s="131">
        <f>IFERROR(VLOOKUP(B161,#REF!,16,0),0)</f>
        <v>0</v>
      </c>
      <c r="O161" s="135"/>
      <c r="P161" s="133">
        <f t="shared" si="19"/>
        <v>0</v>
      </c>
      <c r="R161" s="136">
        <f t="shared" si="20"/>
        <v>0</v>
      </c>
      <c r="S161" s="134" t="e">
        <f>VLOOKUP(R161,Regolamento!J$6:L$14,3,0)</f>
        <v>#N/A</v>
      </c>
      <c r="U161" s="138">
        <f t="shared" si="21"/>
        <v>0</v>
      </c>
    </row>
    <row r="162" spans="1:24" s="8" customFormat="1" hidden="1" x14ac:dyDescent="0.25">
      <c r="A162" s="8">
        <v>157</v>
      </c>
      <c r="B162" s="8" t="s">
        <v>306</v>
      </c>
      <c r="C162" s="12" t="str">
        <f>IFERROR(VLOOKUP(B162,concorrenti!A:C,3,0)," ")</f>
        <v>C</v>
      </c>
      <c r="D162" s="12">
        <f>VLOOKUP(B162,concorrenti!A:E,5,0)</f>
        <v>0</v>
      </c>
      <c r="E162" s="59" t="str">
        <f>VLOOKUP(B162,concorrenti!A$4:G$334,2,0)</f>
        <v>CASTELLOTTI</v>
      </c>
      <c r="F162" s="131">
        <f>IFERROR(VLOOKUP(B162,'Nora Sciplino'!A$11:P$99,16,0),0)</f>
        <v>0</v>
      </c>
      <c r="G162" s="132">
        <f>IFERROR(VLOOKUP(B162,Castellotti!A$11:P$99,16,0),0)</f>
        <v>0</v>
      </c>
      <c r="H162" s="132">
        <f>IFERROR(VLOOKUP(B162,'Castelli Pavesi'!A$12:P$100,16,0),0)</f>
        <v>0</v>
      </c>
      <c r="I162" s="132">
        <f>IFERROR(VLOOKUP(B162,Solidarietà!A$12:P$100,16,0),0)</f>
        <v>0</v>
      </c>
      <c r="J162" s="131">
        <f>IFERROR(VLOOKUP(B162,'Coppa Monza'!A$12:P$100,16,0),0)</f>
        <v>0</v>
      </c>
      <c r="K162" s="131">
        <f>IFERROR(VLOOKUP(B162,Maserati!A$12:P$100,16,0),0)</f>
        <v>0</v>
      </c>
      <c r="L162" s="131">
        <f>IFERROR(VLOOKUP(B162,'200 Miglia CR'!A:P,16,0),0)</f>
        <v>0</v>
      </c>
      <c r="M162" s="131">
        <f>IFERROR(VLOOKUP(B162,Ambrosiano!A:Q,16,0),0)</f>
        <v>0</v>
      </c>
      <c r="N162" s="131">
        <f>IFERROR(VLOOKUP(B162,#REF!,16,0),0)</f>
        <v>0</v>
      </c>
      <c r="O162" s="135"/>
      <c r="P162" s="133">
        <f t="shared" si="19"/>
        <v>0</v>
      </c>
      <c r="R162" s="136">
        <f t="shared" si="20"/>
        <v>0</v>
      </c>
      <c r="S162" s="134" t="e">
        <f>VLOOKUP(R162,Regolamento!J$6:L$14,3,0)</f>
        <v>#N/A</v>
      </c>
      <c r="U162" s="138">
        <f t="shared" si="21"/>
        <v>0</v>
      </c>
    </row>
    <row r="163" spans="1:24" s="8" customFormat="1" hidden="1" x14ac:dyDescent="0.25">
      <c r="A163" s="8">
        <v>158</v>
      </c>
      <c r="B163" s="8" t="s">
        <v>76</v>
      </c>
      <c r="C163" s="12" t="str">
        <f>IFERROR(VLOOKUP(B163,concorrenti!A:C,3,0)," ")</f>
        <v>B</v>
      </c>
      <c r="D163" s="12">
        <f>VLOOKUP(B163,concorrenti!A:E,5,0)</f>
        <v>0</v>
      </c>
      <c r="E163" s="59" t="str">
        <f>VLOOKUP(B163,concorrenti!A$4:G$334,2,0)</f>
        <v>VALTELLINA</v>
      </c>
      <c r="F163" s="131">
        <f>IFERROR(VLOOKUP(B163,'Nora Sciplino'!A$11:P$99,16,0),0)</f>
        <v>0</v>
      </c>
      <c r="G163" s="132">
        <f>IFERROR(VLOOKUP(B163,Castellotti!A$11:P$99,16,0),0)</f>
        <v>0</v>
      </c>
      <c r="H163" s="132">
        <f>IFERROR(VLOOKUP(B163,'Castelli Pavesi'!A$12:P$100,16,0),0)</f>
        <v>0</v>
      </c>
      <c r="I163" s="132">
        <f>IFERROR(VLOOKUP(B163,Solidarietà!A$12:P$100,16,0),0)</f>
        <v>0</v>
      </c>
      <c r="J163" s="131">
        <f>IFERROR(VLOOKUP(B163,'Coppa Monza'!A$12:P$100,16,0),0)</f>
        <v>0</v>
      </c>
      <c r="K163" s="131">
        <f>IFERROR(VLOOKUP(B163,Maserati!A$12:P$100,16,0),0)</f>
        <v>0</v>
      </c>
      <c r="L163" s="131">
        <f>IFERROR(VLOOKUP(B163,'200 Miglia CR'!A:P,16,0),0)</f>
        <v>0</v>
      </c>
      <c r="M163" s="131">
        <f>IFERROR(VLOOKUP(B163,Ambrosiano!A:Q,16,0),0)</f>
        <v>0</v>
      </c>
      <c r="N163" s="131">
        <f>IFERROR(VLOOKUP(B163,#REF!,16,0),0)</f>
        <v>0</v>
      </c>
      <c r="O163" s="135"/>
      <c r="P163" s="133">
        <f t="shared" si="19"/>
        <v>0</v>
      </c>
      <c r="R163" s="136">
        <f t="shared" ref="R163:R199" si="22">COUNTIF(F163:N163,"&lt;&gt;0")</f>
        <v>0</v>
      </c>
      <c r="S163" s="134" t="e">
        <f>VLOOKUP(R163,Regolamento!J$6:L$14,3,0)</f>
        <v>#N/A</v>
      </c>
      <c r="U163" s="138">
        <f t="shared" ref="U163:U199" si="23">IFERROR(+S163*P163,0)</f>
        <v>0</v>
      </c>
    </row>
    <row r="164" spans="1:24" s="8" customFormat="1" hidden="1" x14ac:dyDescent="0.25">
      <c r="A164" s="8">
        <v>159</v>
      </c>
      <c r="B164" s="8" t="s">
        <v>259</v>
      </c>
      <c r="C164" s="12" t="str">
        <f>IFERROR(VLOOKUP(B164,concorrenti!A:C,3,0)," ")</f>
        <v>C</v>
      </c>
      <c r="D164" s="12">
        <f>VLOOKUP(B164,concorrenti!A:E,5,0)</f>
        <v>0</v>
      </c>
      <c r="E164" s="59" t="str">
        <f>VLOOKUP(B164,concorrenti!A$4:G$334,2,0)</f>
        <v>VCC COMO</v>
      </c>
      <c r="F164" s="131">
        <f>IFERROR(VLOOKUP(B164,'Nora Sciplino'!A$11:P$99,16,0),0)</f>
        <v>0</v>
      </c>
      <c r="G164" s="132">
        <f>IFERROR(VLOOKUP(B164,Castellotti!A$11:P$99,16,0),0)</f>
        <v>0</v>
      </c>
      <c r="H164" s="132">
        <f>IFERROR(VLOOKUP(B164,'Castelli Pavesi'!A$12:P$100,16,0),0)</f>
        <v>0</v>
      </c>
      <c r="I164" s="132">
        <f>IFERROR(VLOOKUP(B164,Solidarietà!A$12:P$100,16,0),0)</f>
        <v>0</v>
      </c>
      <c r="J164" s="131">
        <f>IFERROR(VLOOKUP(B164,'Coppa Monza'!A$12:P$100,16,0),0)</f>
        <v>0</v>
      </c>
      <c r="K164" s="131">
        <f>IFERROR(VLOOKUP(B164,Maserati!A$12:P$100,16,0),0)</f>
        <v>0</v>
      </c>
      <c r="L164" s="131">
        <f>IFERROR(VLOOKUP(B164,'200 Miglia CR'!A:P,16,0),0)</f>
        <v>0</v>
      </c>
      <c r="M164" s="131">
        <f>IFERROR(VLOOKUP(B164,Ambrosiano!A:Q,16,0),0)</f>
        <v>0</v>
      </c>
      <c r="N164" s="131">
        <f>IFERROR(VLOOKUP(B164,#REF!,16,0),0)</f>
        <v>0</v>
      </c>
      <c r="O164" s="135"/>
      <c r="P164" s="133">
        <f t="shared" si="19"/>
        <v>0</v>
      </c>
      <c r="R164" s="136">
        <f t="shared" si="22"/>
        <v>0</v>
      </c>
      <c r="S164" s="134" t="e">
        <f>VLOOKUP(R164,Regolamento!J$6:L$14,3,0)</f>
        <v>#N/A</v>
      </c>
      <c r="U164" s="138">
        <f t="shared" si="23"/>
        <v>0</v>
      </c>
    </row>
    <row r="165" spans="1:24" s="8" customFormat="1" hidden="1" x14ac:dyDescent="0.25">
      <c r="A165" s="8">
        <v>160</v>
      </c>
      <c r="B165" s="8" t="s">
        <v>136</v>
      </c>
      <c r="C165" s="12" t="str">
        <f>IFERROR(VLOOKUP(B165,concorrenti!A:C,3,0)," ")</f>
        <v>C</v>
      </c>
      <c r="D165" s="12">
        <f>VLOOKUP(B165,concorrenti!A:E,5,0)</f>
        <v>0</v>
      </c>
      <c r="E165" s="59" t="str">
        <f>VLOOKUP(B165,concorrenti!A$4:G$334,2,0)</f>
        <v>CASTELLOTTI</v>
      </c>
      <c r="F165" s="131">
        <f>IFERROR(VLOOKUP(B165,'Nora Sciplino'!A$11:P$99,16,0),0)</f>
        <v>0</v>
      </c>
      <c r="G165" s="132">
        <f>IFERROR(VLOOKUP(B165,Castellotti!A$11:P$99,16,0),0)</f>
        <v>0</v>
      </c>
      <c r="H165" s="132">
        <f>IFERROR(VLOOKUP(B165,'Castelli Pavesi'!A$12:P$100,16,0),0)</f>
        <v>0</v>
      </c>
      <c r="I165" s="132">
        <f>IFERROR(VLOOKUP(B165,Solidarietà!A$12:P$100,16,0),0)</f>
        <v>0</v>
      </c>
      <c r="J165" s="131">
        <f>IFERROR(VLOOKUP(B165,'Coppa Monza'!A$12:P$100,16,0),0)</f>
        <v>0</v>
      </c>
      <c r="K165" s="131">
        <f>IFERROR(VLOOKUP(B165,Maserati!A$12:P$100,16,0),0)</f>
        <v>0</v>
      </c>
      <c r="L165" s="131">
        <f>IFERROR(VLOOKUP(B165,'200 Miglia CR'!A:P,16,0),0)</f>
        <v>0</v>
      </c>
      <c r="M165" s="131">
        <f>IFERROR(VLOOKUP(B165,Ambrosiano!A:Q,16,0),0)</f>
        <v>0</v>
      </c>
      <c r="N165" s="131">
        <f>IFERROR(VLOOKUP(B165,#REF!,16,0),0)</f>
        <v>0</v>
      </c>
      <c r="O165" s="135"/>
      <c r="P165" s="133">
        <f t="shared" si="19"/>
        <v>0</v>
      </c>
      <c r="R165" s="45">
        <f t="shared" si="22"/>
        <v>0</v>
      </c>
      <c r="S165" s="134" t="e">
        <f>VLOOKUP(R165,Regolamento!J$6:L$14,3,0)</f>
        <v>#N/A</v>
      </c>
      <c r="U165" s="138">
        <f t="shared" si="23"/>
        <v>0</v>
      </c>
      <c r="W165" s="62"/>
      <c r="X165" s="78"/>
    </row>
    <row r="166" spans="1:24" s="8" customFormat="1" hidden="1" x14ac:dyDescent="0.25">
      <c r="A166" s="8">
        <v>161</v>
      </c>
      <c r="B166" s="8" t="s">
        <v>338</v>
      </c>
      <c r="C166" s="12" t="str">
        <f>IFERROR(VLOOKUP(B166,concorrenti!A:C,3,0)," ")</f>
        <v>C</v>
      </c>
      <c r="D166" s="12">
        <f>VLOOKUP(B166,concorrenti!A:E,5,0)</f>
        <v>0</v>
      </c>
      <c r="E166" s="59" t="str">
        <f>VLOOKUP(B166,concorrenti!A$4:G$334,2,0)</f>
        <v>OROBICO</v>
      </c>
      <c r="F166" s="131">
        <f>IFERROR(VLOOKUP(B166,'Nora Sciplino'!A$11:P$99,16,0),0)</f>
        <v>0</v>
      </c>
      <c r="G166" s="132">
        <f>IFERROR(VLOOKUP(B166,Castellotti!A$11:P$99,16,0),0)</f>
        <v>0</v>
      </c>
      <c r="H166" s="132">
        <f>IFERROR(VLOOKUP(B166,'Castelli Pavesi'!A$12:P$100,16,0),0)</f>
        <v>0</v>
      </c>
      <c r="I166" s="132">
        <f>IFERROR(VLOOKUP(B166,Solidarietà!A$12:P$100,16,0),0)</f>
        <v>0</v>
      </c>
      <c r="J166" s="131">
        <f>IFERROR(VLOOKUP(B166,'Coppa Monza'!A$12:P$100,16,0),0)</f>
        <v>0</v>
      </c>
      <c r="K166" s="131">
        <f>IFERROR(VLOOKUP(B166,Maserati!A$12:P$100,16,0),0)</f>
        <v>0</v>
      </c>
      <c r="L166" s="131">
        <f>IFERROR(VLOOKUP(B166,'200 Miglia CR'!A:P,16,0),0)</f>
        <v>0</v>
      </c>
      <c r="M166" s="131">
        <f>IFERROR(VLOOKUP(B166,Ambrosiano!A:Q,16,0),0)</f>
        <v>0</v>
      </c>
      <c r="N166" s="131">
        <f>IFERROR(VLOOKUP(B166,#REF!,16,0),0)</f>
        <v>0</v>
      </c>
      <c r="O166" s="135"/>
      <c r="P166" s="133">
        <f t="shared" si="19"/>
        <v>0</v>
      </c>
      <c r="R166" s="136">
        <f t="shared" si="22"/>
        <v>0</v>
      </c>
      <c r="S166" s="134" t="e">
        <f>VLOOKUP(R166,Regolamento!J$6:L$14,3,0)</f>
        <v>#N/A</v>
      </c>
      <c r="U166" s="138">
        <f t="shared" si="23"/>
        <v>0</v>
      </c>
      <c r="W166" s="62"/>
      <c r="X166" s="78"/>
    </row>
    <row r="167" spans="1:24" s="8" customFormat="1" hidden="1" x14ac:dyDescent="0.25">
      <c r="A167" s="8">
        <v>162</v>
      </c>
      <c r="B167" s="8" t="s">
        <v>252</v>
      </c>
      <c r="C167" s="12" t="str">
        <f>IFERROR(VLOOKUP(B167,concorrenti!A:C,3,0)," ")</f>
        <v>C</v>
      </c>
      <c r="D167" s="12">
        <f>VLOOKUP(B167,concorrenti!A:E,5,0)</f>
        <v>0</v>
      </c>
      <c r="E167" s="59" t="str">
        <f>VLOOKUP(B167,concorrenti!A$4:G$334,2,0)</f>
        <v>VCC COMO</v>
      </c>
      <c r="F167" s="131">
        <f>IFERROR(VLOOKUP(B167,'Nora Sciplino'!A$11:P$99,16,0),0)</f>
        <v>0</v>
      </c>
      <c r="G167" s="132">
        <f>IFERROR(VLOOKUP(B167,Castellotti!A$11:P$99,16,0),0)</f>
        <v>0</v>
      </c>
      <c r="H167" s="132">
        <f>IFERROR(VLOOKUP(B167,'Castelli Pavesi'!A$12:P$100,16,0),0)</f>
        <v>0</v>
      </c>
      <c r="I167" s="132">
        <f>IFERROR(VLOOKUP(B167,Solidarietà!A$12:P$100,16,0),0)</f>
        <v>0</v>
      </c>
      <c r="J167" s="131">
        <f>IFERROR(VLOOKUP(B167,'Coppa Monza'!A$12:P$100,16,0),0)</f>
        <v>0</v>
      </c>
      <c r="K167" s="131">
        <f>IFERROR(VLOOKUP(B167,Maserati!A$12:P$100,16,0),0)</f>
        <v>0</v>
      </c>
      <c r="L167" s="131">
        <f>IFERROR(VLOOKUP(B167,'200 Miglia CR'!A:P,16,0),0)</f>
        <v>0</v>
      </c>
      <c r="M167" s="131">
        <f>IFERROR(VLOOKUP(B167,Ambrosiano!A:Q,16,0),0)</f>
        <v>0</v>
      </c>
      <c r="N167" s="131">
        <f>IFERROR(VLOOKUP(B167,#REF!,16,0),0)</f>
        <v>0</v>
      </c>
      <c r="O167" s="135"/>
      <c r="P167" s="133">
        <f t="shared" si="19"/>
        <v>0</v>
      </c>
      <c r="R167" s="136">
        <f t="shared" si="22"/>
        <v>0</v>
      </c>
      <c r="S167" s="134" t="e">
        <f>VLOOKUP(R167,Regolamento!J$6:L$14,3,0)</f>
        <v>#N/A</v>
      </c>
      <c r="U167" s="138">
        <f t="shared" si="23"/>
        <v>0</v>
      </c>
      <c r="W167" s="62"/>
      <c r="X167" s="78"/>
    </row>
    <row r="168" spans="1:24" s="8" customFormat="1" hidden="1" x14ac:dyDescent="0.25">
      <c r="A168" s="8">
        <v>163</v>
      </c>
      <c r="B168" s="71" t="s">
        <v>395</v>
      </c>
      <c r="C168" s="12" t="str">
        <f>IFERROR(VLOOKUP(B168,concorrenti!A:C,3,0)," ")</f>
        <v>A</v>
      </c>
      <c r="D168" s="12">
        <f>VLOOKUP(B168,concorrenti!A:E,5,0)</f>
        <v>0</v>
      </c>
      <c r="E168" s="59" t="str">
        <f>VLOOKUP(B168,concorrenti!A$4:G$334,2,0)</f>
        <v>CAVEC</v>
      </c>
      <c r="F168" s="131">
        <f>IFERROR(VLOOKUP(B168,'Nora Sciplino'!A$11:P$99,16,0),0)</f>
        <v>0</v>
      </c>
      <c r="G168" s="132">
        <f>IFERROR(VLOOKUP(B168,Castellotti!A$11:P$99,16,0),0)</f>
        <v>0</v>
      </c>
      <c r="H168" s="132">
        <f>IFERROR(VLOOKUP(B168,'Castelli Pavesi'!A$12:P$100,16,0),0)</f>
        <v>0</v>
      </c>
      <c r="I168" s="132">
        <f>IFERROR(VLOOKUP(B168,Solidarietà!A$12:P$100,16,0),0)</f>
        <v>0</v>
      </c>
      <c r="J168" s="131">
        <f>IFERROR(VLOOKUP(B168,'Coppa Monza'!A$12:P$100,16,0),0)</f>
        <v>0</v>
      </c>
      <c r="K168" s="131">
        <f>IFERROR(VLOOKUP(B168,Maserati!A$12:P$100,16,0),0)</f>
        <v>0</v>
      </c>
      <c r="L168" s="131">
        <f>IFERROR(VLOOKUP(B168,'200 Miglia CR'!A:P,16,0),0)</f>
        <v>0</v>
      </c>
      <c r="M168" s="131">
        <f>IFERROR(VLOOKUP(B168,Ambrosiano!A:Q,16,0),0)</f>
        <v>0</v>
      </c>
      <c r="N168" s="131">
        <f>IFERROR(VLOOKUP(B168,#REF!,16,0),0)</f>
        <v>0</v>
      </c>
      <c r="O168" s="135"/>
      <c r="P168" s="133">
        <f t="shared" si="19"/>
        <v>0</v>
      </c>
      <c r="R168" s="136">
        <f t="shared" si="22"/>
        <v>0</v>
      </c>
      <c r="S168" s="134" t="e">
        <f>VLOOKUP(R168,Regolamento!J$6:L$14,3,0)</f>
        <v>#N/A</v>
      </c>
      <c r="U168" s="138">
        <f t="shared" si="23"/>
        <v>0</v>
      </c>
      <c r="W168" s="62"/>
      <c r="X168" s="78"/>
    </row>
    <row r="169" spans="1:24" s="8" customFormat="1" hidden="1" x14ac:dyDescent="0.25">
      <c r="A169" s="8">
        <v>164</v>
      </c>
      <c r="B169" s="8" t="s">
        <v>195</v>
      </c>
      <c r="C169" s="12" t="str">
        <f>IFERROR(VLOOKUP(B169,concorrenti!A:C,3,0)," ")</f>
        <v>C</v>
      </c>
      <c r="D169" s="12">
        <f>VLOOKUP(B169,concorrenti!A:E,5,0)</f>
        <v>0</v>
      </c>
      <c r="E169" s="59" t="str">
        <f>VLOOKUP(B169,concorrenti!A$4:G$334,2,0)</f>
        <v>VCC COMO</v>
      </c>
      <c r="F169" s="131">
        <f>IFERROR(VLOOKUP(B169,'Nora Sciplino'!A$11:P$99,16,0),0)</f>
        <v>0</v>
      </c>
      <c r="G169" s="132">
        <f>IFERROR(VLOOKUP(B169,Castellotti!A$11:P$99,16,0),0)</f>
        <v>0</v>
      </c>
      <c r="H169" s="132">
        <f>IFERROR(VLOOKUP(B169,'Castelli Pavesi'!A$12:P$100,16,0),0)</f>
        <v>0</v>
      </c>
      <c r="I169" s="132">
        <f>IFERROR(VLOOKUP(B169,Solidarietà!A$12:P$100,16,0),0)</f>
        <v>0</v>
      </c>
      <c r="J169" s="131">
        <f>IFERROR(VLOOKUP(B169,'Coppa Monza'!A$12:P$100,16,0),0)</f>
        <v>0</v>
      </c>
      <c r="K169" s="131">
        <f>IFERROR(VLOOKUP(B169,Maserati!A$12:P$100,16,0),0)</f>
        <v>0</v>
      </c>
      <c r="L169" s="131">
        <f>IFERROR(VLOOKUP(B169,'200 Miglia CR'!A:P,16,0),0)</f>
        <v>0</v>
      </c>
      <c r="M169" s="131">
        <f>IFERROR(VLOOKUP(B169,Ambrosiano!A:Q,16,0),0)</f>
        <v>0</v>
      </c>
      <c r="N169" s="131">
        <f>IFERROR(VLOOKUP(B169,#REF!,16,0),0)</f>
        <v>0</v>
      </c>
      <c r="O169" s="135"/>
      <c r="P169" s="133">
        <f t="shared" si="19"/>
        <v>0</v>
      </c>
      <c r="R169" s="136">
        <f t="shared" si="22"/>
        <v>0</v>
      </c>
      <c r="S169" s="134" t="e">
        <f>VLOOKUP(R169,Regolamento!J$6:L$14,3,0)</f>
        <v>#N/A</v>
      </c>
      <c r="U169" s="138">
        <f t="shared" si="23"/>
        <v>0</v>
      </c>
    </row>
    <row r="170" spans="1:24" s="8" customFormat="1" hidden="1" x14ac:dyDescent="0.25">
      <c r="A170" s="8">
        <v>165</v>
      </c>
      <c r="B170" s="71" t="s">
        <v>385</v>
      </c>
      <c r="C170" s="12" t="str">
        <f>IFERROR(VLOOKUP(B170,concorrenti!A:C,3,0)," ")</f>
        <v>C</v>
      </c>
      <c r="D170" s="12">
        <f>VLOOKUP(B170,concorrenti!A:E,5,0)</f>
        <v>0</v>
      </c>
      <c r="E170" s="59" t="str">
        <f>VLOOKUP(B170,concorrenti!A$4:G$334,2,0)</f>
        <v>VALTELLINA</v>
      </c>
      <c r="F170" s="131">
        <f>IFERROR(VLOOKUP(B170,'Nora Sciplino'!A$11:P$99,16,0),0)</f>
        <v>0</v>
      </c>
      <c r="G170" s="132">
        <f>IFERROR(VLOOKUP(B170,Castellotti!A$11:P$99,16,0),0)</f>
        <v>0</v>
      </c>
      <c r="H170" s="132">
        <f>IFERROR(VLOOKUP(B170,'Castelli Pavesi'!A$12:P$100,16,0),0)</f>
        <v>0</v>
      </c>
      <c r="I170" s="132">
        <f>IFERROR(VLOOKUP(B170,Solidarietà!A$12:P$100,16,0),0)</f>
        <v>0</v>
      </c>
      <c r="J170" s="131">
        <f>IFERROR(VLOOKUP(B170,'Coppa Monza'!A$12:P$100,16,0),0)</f>
        <v>0</v>
      </c>
      <c r="K170" s="131">
        <f>IFERROR(VLOOKUP(B170,Maserati!A$12:P$100,16,0),0)</f>
        <v>0</v>
      </c>
      <c r="L170" s="131">
        <f>IFERROR(VLOOKUP(B170,'200 Miglia CR'!A:P,16,0),0)</f>
        <v>0</v>
      </c>
      <c r="M170" s="131">
        <f>IFERROR(VLOOKUP(B170,Ambrosiano!A:Q,16,0),0)</f>
        <v>0</v>
      </c>
      <c r="N170" s="131">
        <f>IFERROR(VLOOKUP(B170,#REF!,16,0),0)</f>
        <v>0</v>
      </c>
      <c r="O170" s="135"/>
      <c r="P170" s="133">
        <f t="shared" si="19"/>
        <v>0</v>
      </c>
      <c r="R170" s="136">
        <f t="shared" si="22"/>
        <v>0</v>
      </c>
      <c r="S170" s="134" t="e">
        <f>VLOOKUP(R170,Regolamento!J$6:L$14,3,0)</f>
        <v>#N/A</v>
      </c>
      <c r="U170" s="138">
        <f t="shared" si="23"/>
        <v>0</v>
      </c>
    </row>
    <row r="171" spans="1:24" s="8" customFormat="1" hidden="1" x14ac:dyDescent="0.25">
      <c r="A171" s="8">
        <v>166</v>
      </c>
      <c r="B171" s="71" t="s">
        <v>383</v>
      </c>
      <c r="C171" s="12" t="str">
        <f>IFERROR(VLOOKUP(B171,concorrenti!A:C,3,0)," ")</f>
        <v>C</v>
      </c>
      <c r="D171" s="12">
        <f>VLOOKUP(B171,concorrenti!A:E,5,0)</f>
        <v>0</v>
      </c>
      <c r="E171" s="59" t="str">
        <f>VLOOKUP(B171,concorrenti!A$4:G$334,2,0)</f>
        <v>VCC COMO</v>
      </c>
      <c r="F171" s="131">
        <f>IFERROR(VLOOKUP(B171,'Nora Sciplino'!A$11:P$99,16,0),0)</f>
        <v>0</v>
      </c>
      <c r="G171" s="132">
        <f>IFERROR(VLOOKUP(B171,Castellotti!A$11:P$99,16,0),0)</f>
        <v>0</v>
      </c>
      <c r="H171" s="132">
        <f>IFERROR(VLOOKUP(B171,'Castelli Pavesi'!A$12:P$100,16,0),0)</f>
        <v>0</v>
      </c>
      <c r="I171" s="132">
        <f>IFERROR(VLOOKUP(B171,Solidarietà!A$12:P$100,16,0),0)</f>
        <v>0</v>
      </c>
      <c r="J171" s="131">
        <f>IFERROR(VLOOKUP(B171,'Coppa Monza'!A$12:P$100,16,0),0)</f>
        <v>0</v>
      </c>
      <c r="K171" s="131">
        <f>IFERROR(VLOOKUP(B171,Maserati!A$12:P$100,16,0),0)</f>
        <v>0</v>
      </c>
      <c r="L171" s="131">
        <f>IFERROR(VLOOKUP(B171,'200 Miglia CR'!A:P,16,0),0)</f>
        <v>0</v>
      </c>
      <c r="M171" s="131">
        <f>IFERROR(VLOOKUP(B171,Ambrosiano!A:Q,16,0),0)</f>
        <v>0</v>
      </c>
      <c r="N171" s="131">
        <f>IFERROR(VLOOKUP(B171,#REF!,16,0),0)</f>
        <v>0</v>
      </c>
      <c r="O171" s="135"/>
      <c r="P171" s="133">
        <f t="shared" si="19"/>
        <v>0</v>
      </c>
      <c r="R171" s="136">
        <f t="shared" si="22"/>
        <v>0</v>
      </c>
      <c r="S171" s="134" t="e">
        <f>VLOOKUP(R171,Regolamento!J$6:L$14,3,0)</f>
        <v>#N/A</v>
      </c>
      <c r="U171" s="138">
        <f t="shared" si="23"/>
        <v>0</v>
      </c>
      <c r="W171" s="62"/>
      <c r="X171" s="78"/>
    </row>
    <row r="172" spans="1:24" s="8" customFormat="1" hidden="1" x14ac:dyDescent="0.25">
      <c r="A172" s="8">
        <v>167</v>
      </c>
      <c r="B172" s="8" t="s">
        <v>155</v>
      </c>
      <c r="C172" s="12" t="str">
        <f>IFERROR(VLOOKUP(B172,concorrenti!A:C,3,0)," ")</f>
        <v>B</v>
      </c>
      <c r="D172" s="12">
        <f>VLOOKUP(B172,concorrenti!A:E,5,0)</f>
        <v>0</v>
      </c>
      <c r="E172" s="59" t="str">
        <f>VLOOKUP(B172,concorrenti!A$4:G$334,2,0)</f>
        <v>VAMS</v>
      </c>
      <c r="F172" s="131">
        <f>IFERROR(VLOOKUP(B172,'Nora Sciplino'!A$11:P$99,16,0),0)</f>
        <v>0</v>
      </c>
      <c r="G172" s="132">
        <f>IFERROR(VLOOKUP(B172,Castellotti!A$11:P$99,16,0),0)</f>
        <v>0</v>
      </c>
      <c r="H172" s="132">
        <f>IFERROR(VLOOKUP(B172,'Castelli Pavesi'!A$12:P$100,16,0),0)</f>
        <v>0</v>
      </c>
      <c r="I172" s="132">
        <f>IFERROR(VLOOKUP(B172,Solidarietà!A$12:P$100,16,0),0)</f>
        <v>0</v>
      </c>
      <c r="J172" s="131">
        <f>IFERROR(VLOOKUP(B172,'Coppa Monza'!A$12:P$100,16,0),0)</f>
        <v>0</v>
      </c>
      <c r="K172" s="131">
        <f>IFERROR(VLOOKUP(B172,Maserati!A$12:P$100,16,0),0)</f>
        <v>0</v>
      </c>
      <c r="L172" s="131">
        <f>IFERROR(VLOOKUP(B172,'200 Miglia CR'!A:P,16,0),0)</f>
        <v>0</v>
      </c>
      <c r="M172" s="131">
        <f>IFERROR(VLOOKUP(B172,Ambrosiano!A:Q,16,0),0)</f>
        <v>0</v>
      </c>
      <c r="N172" s="131">
        <f>IFERROR(VLOOKUP(B172,#REF!,16,0),0)</f>
        <v>0</v>
      </c>
      <c r="O172" s="135"/>
      <c r="P172" s="133">
        <f t="shared" si="19"/>
        <v>0</v>
      </c>
      <c r="R172" s="136">
        <f t="shared" si="22"/>
        <v>0</v>
      </c>
      <c r="S172" s="134" t="e">
        <f>VLOOKUP(R172,Regolamento!J$6:L$14,3,0)</f>
        <v>#N/A</v>
      </c>
      <c r="U172" s="138">
        <f t="shared" si="23"/>
        <v>0</v>
      </c>
      <c r="W172" s="62"/>
      <c r="X172" s="78"/>
    </row>
    <row r="173" spans="1:24" s="8" customFormat="1" hidden="1" x14ac:dyDescent="0.25">
      <c r="A173" s="8">
        <v>168</v>
      </c>
      <c r="B173" t="s">
        <v>414</v>
      </c>
      <c r="C173" s="12" t="str">
        <f>IFERROR(VLOOKUP(B173,concorrenti!A:C,3,0)," ")</f>
        <v>C</v>
      </c>
      <c r="D173" s="12">
        <f>VLOOKUP(B173,concorrenti!A:E,5,0)</f>
        <v>0</v>
      </c>
      <c r="E173" s="59" t="str">
        <f>VLOOKUP(B173,concorrenti!A$4:G$334,2,0)</f>
        <v>CAVEM</v>
      </c>
      <c r="F173" s="131">
        <f>IFERROR(VLOOKUP(B173,'Nora Sciplino'!A$11:P$99,16,0),0)</f>
        <v>0</v>
      </c>
      <c r="G173" s="132">
        <f>IFERROR(VLOOKUP(B173,Castellotti!A$11:P$99,16,0),0)</f>
        <v>0</v>
      </c>
      <c r="H173" s="132">
        <f>IFERROR(VLOOKUP(B173,'Castelli Pavesi'!A$12:P$100,16,0),0)</f>
        <v>0</v>
      </c>
      <c r="I173" s="132">
        <f>IFERROR(VLOOKUP(B173,Solidarietà!A$12:P$100,16,0),0)</f>
        <v>0</v>
      </c>
      <c r="J173" s="131">
        <f>IFERROR(VLOOKUP(B173,'Coppa Monza'!A$12:P$100,16,0),0)</f>
        <v>0</v>
      </c>
      <c r="K173" s="131">
        <f>IFERROR(VLOOKUP(B173,Maserati!A$12:P$100,16,0),0)</f>
        <v>0</v>
      </c>
      <c r="L173" s="131">
        <f>IFERROR(VLOOKUP(B173,'200 Miglia CR'!A:P,16,0),0)</f>
        <v>0</v>
      </c>
      <c r="M173" s="131">
        <f>IFERROR(VLOOKUP(B173,Ambrosiano!A:Q,16,0),0)</f>
        <v>0</v>
      </c>
      <c r="N173" s="131">
        <f>IFERROR(VLOOKUP(B173,#REF!,16,0),0)</f>
        <v>0</v>
      </c>
      <c r="O173" s="135"/>
      <c r="P173" s="133">
        <f t="shared" si="19"/>
        <v>0</v>
      </c>
      <c r="R173" s="136">
        <f t="shared" si="22"/>
        <v>0</v>
      </c>
      <c r="S173" s="134" t="e">
        <f>VLOOKUP(R173,Regolamento!J$6:L$14,3,0)</f>
        <v>#N/A</v>
      </c>
      <c r="U173" s="138">
        <f t="shared" si="23"/>
        <v>0</v>
      </c>
      <c r="W173" s="62"/>
      <c r="X173" s="78"/>
    </row>
    <row r="174" spans="1:24" s="8" customFormat="1" hidden="1" x14ac:dyDescent="0.25">
      <c r="A174" s="8">
        <v>169</v>
      </c>
      <c r="B174" s="8" t="s">
        <v>80</v>
      </c>
      <c r="C174" s="12" t="str">
        <f>IFERROR(VLOOKUP(B174,concorrenti!A:C,3,0)," ")</f>
        <v>C</v>
      </c>
      <c r="D174" s="12">
        <f>VLOOKUP(B174,concorrenti!A:E,5,0)</f>
        <v>0</v>
      </c>
      <c r="E174" s="59" t="str">
        <f>VLOOKUP(B174,concorrenti!A$4:G$334,2,0)</f>
        <v>VALTELLINA</v>
      </c>
      <c r="F174" s="131">
        <f>IFERROR(VLOOKUP(B174,'Nora Sciplino'!A$11:P$99,16,0),0)</f>
        <v>0</v>
      </c>
      <c r="G174" s="132">
        <f>IFERROR(VLOOKUP(B174,Castellotti!A$11:P$99,16,0),0)</f>
        <v>0</v>
      </c>
      <c r="H174" s="132">
        <f>IFERROR(VLOOKUP(B174,'Castelli Pavesi'!A$12:P$100,16,0),0)</f>
        <v>0</v>
      </c>
      <c r="I174" s="132">
        <f>IFERROR(VLOOKUP(B174,Solidarietà!A$12:P$100,16,0),0)</f>
        <v>0</v>
      </c>
      <c r="J174" s="131">
        <f>IFERROR(VLOOKUP(B174,'Coppa Monza'!A$12:P$100,16,0),0)</f>
        <v>0</v>
      </c>
      <c r="K174" s="131">
        <f>IFERROR(VLOOKUP(B174,Maserati!A$12:P$100,16,0),0)</f>
        <v>0</v>
      </c>
      <c r="L174" s="131">
        <f>IFERROR(VLOOKUP(B174,'200 Miglia CR'!A:P,16,0),0)</f>
        <v>0</v>
      </c>
      <c r="M174" s="131">
        <f>IFERROR(VLOOKUP(B174,Ambrosiano!A:Q,16,0),0)</f>
        <v>0</v>
      </c>
      <c r="N174" s="131">
        <f>IFERROR(VLOOKUP(B174,#REF!,16,0),0)</f>
        <v>0</v>
      </c>
      <c r="O174" s="135"/>
      <c r="P174" s="133">
        <f t="shared" si="19"/>
        <v>0</v>
      </c>
      <c r="R174" s="136">
        <f t="shared" si="22"/>
        <v>0</v>
      </c>
      <c r="S174" s="134" t="e">
        <f>VLOOKUP(R174,Regolamento!J$6:L$14,3,0)</f>
        <v>#N/A</v>
      </c>
      <c r="U174" s="138">
        <f t="shared" si="23"/>
        <v>0</v>
      </c>
      <c r="W174" s="62"/>
      <c r="X174" s="78"/>
    </row>
    <row r="175" spans="1:24" s="8" customFormat="1" hidden="1" x14ac:dyDescent="0.25">
      <c r="A175" s="8">
        <v>170</v>
      </c>
      <c r="B175" s="8" t="s">
        <v>336</v>
      </c>
      <c r="C175" s="12" t="str">
        <f>IFERROR(VLOOKUP(B175,concorrenti!A:C,3,0)," ")</f>
        <v>C</v>
      </c>
      <c r="D175" s="12">
        <f>VLOOKUP(B175,concorrenti!A:E,5,0)</f>
        <v>0</v>
      </c>
      <c r="E175" s="59" t="str">
        <f>VLOOKUP(B175,concorrenti!A$4:G$334,2,0)</f>
        <v>VCC CARDUCCI</v>
      </c>
      <c r="F175" s="131">
        <f>IFERROR(VLOOKUP(B175,'Nora Sciplino'!A$11:P$99,16,0),0)</f>
        <v>0</v>
      </c>
      <c r="G175" s="132">
        <f>IFERROR(VLOOKUP(B175,Castellotti!A$11:P$99,16,0),0)</f>
        <v>0</v>
      </c>
      <c r="H175" s="132">
        <f>IFERROR(VLOOKUP(B175,'Castelli Pavesi'!A$12:P$100,16,0),0)</f>
        <v>0</v>
      </c>
      <c r="I175" s="132">
        <f>IFERROR(VLOOKUP(B175,Solidarietà!A$12:P$100,16,0),0)</f>
        <v>0</v>
      </c>
      <c r="J175" s="131">
        <f>IFERROR(VLOOKUP(B175,'Coppa Monza'!A$12:P$100,16,0),0)</f>
        <v>0</v>
      </c>
      <c r="K175" s="131">
        <f>IFERROR(VLOOKUP(B175,Maserati!A$12:P$100,16,0),0)</f>
        <v>0</v>
      </c>
      <c r="L175" s="131">
        <f>IFERROR(VLOOKUP(B175,'200 Miglia CR'!A:P,16,0),0)</f>
        <v>0</v>
      </c>
      <c r="M175" s="131">
        <f>IFERROR(VLOOKUP(B175,Ambrosiano!A:Q,16,0),0)</f>
        <v>0</v>
      </c>
      <c r="N175" s="131">
        <f>IFERROR(VLOOKUP(B175,#REF!,16,0),0)</f>
        <v>0</v>
      </c>
      <c r="O175" s="135"/>
      <c r="P175" s="133">
        <f t="shared" ref="P175:P199" si="24">+F175+H175+I175+G175+N175+L175+M175+J175+K175</f>
        <v>0</v>
      </c>
      <c r="R175" s="136">
        <f t="shared" si="22"/>
        <v>0</v>
      </c>
      <c r="S175" s="134" t="e">
        <f>VLOOKUP(R175,Regolamento!J$6:L$14,3,0)</f>
        <v>#N/A</v>
      </c>
      <c r="U175" s="138">
        <f t="shared" si="23"/>
        <v>0</v>
      </c>
      <c r="W175" s="62"/>
      <c r="X175" s="78"/>
    </row>
    <row r="176" spans="1:24" s="8" customFormat="1" hidden="1" x14ac:dyDescent="0.25">
      <c r="A176" s="8">
        <v>171</v>
      </c>
      <c r="B176" s="8" t="s">
        <v>66</v>
      </c>
      <c r="C176" s="12" t="str">
        <f>IFERROR(VLOOKUP(B176,concorrenti!A:C,3,0)," ")</f>
        <v>A</v>
      </c>
      <c r="D176" s="12">
        <f>VLOOKUP(B176,concorrenti!A:E,5,0)</f>
        <v>0</v>
      </c>
      <c r="E176" s="59" t="str">
        <f>VLOOKUP(B176,concorrenti!A$4:G$334,2,0)</f>
        <v>CASTELLOTTI</v>
      </c>
      <c r="F176" s="131">
        <f>IFERROR(VLOOKUP(B176,'Nora Sciplino'!A$11:P$99,16,0),0)</f>
        <v>0</v>
      </c>
      <c r="G176" s="132">
        <f>IFERROR(VLOOKUP(B176,Castellotti!A$11:P$99,16,0),0)</f>
        <v>0</v>
      </c>
      <c r="H176" s="132">
        <f>IFERROR(VLOOKUP(B176,'Castelli Pavesi'!A$12:P$100,16,0),0)</f>
        <v>0</v>
      </c>
      <c r="I176" s="132">
        <f>IFERROR(VLOOKUP(B176,Solidarietà!A$12:P$100,16,0),0)</f>
        <v>0</v>
      </c>
      <c r="J176" s="131">
        <f>IFERROR(VLOOKUP(B176,'Coppa Monza'!A$12:P$100,16,0),0)</f>
        <v>0</v>
      </c>
      <c r="K176" s="131">
        <f>IFERROR(VLOOKUP(B176,Maserati!A$12:P$100,16,0),0)</f>
        <v>0</v>
      </c>
      <c r="L176" s="131">
        <f>IFERROR(VLOOKUP(B176,'200 Miglia CR'!A:P,16,0),0)</f>
        <v>0</v>
      </c>
      <c r="M176" s="131">
        <f>IFERROR(VLOOKUP(B176,Ambrosiano!A:Q,16,0),0)</f>
        <v>0</v>
      </c>
      <c r="N176" s="131">
        <f>IFERROR(VLOOKUP(B176,#REF!,16,0),0)</f>
        <v>0</v>
      </c>
      <c r="O176" s="135"/>
      <c r="P176" s="133">
        <f t="shared" si="24"/>
        <v>0</v>
      </c>
      <c r="R176" s="136">
        <f t="shared" si="22"/>
        <v>0</v>
      </c>
      <c r="S176" s="137" t="e">
        <f>VLOOKUP(R176,Regolamento!J$6:L$14,3,0)</f>
        <v>#N/A</v>
      </c>
      <c r="U176" s="138">
        <f t="shared" si="23"/>
        <v>0</v>
      </c>
      <c r="W176" s="62"/>
      <c r="X176" s="78"/>
    </row>
    <row r="177" spans="1:32" s="8" customFormat="1" hidden="1" x14ac:dyDescent="0.25">
      <c r="A177" s="8">
        <v>172</v>
      </c>
      <c r="B177" s="8" t="s">
        <v>399</v>
      </c>
      <c r="C177" s="12" t="str">
        <f>IFERROR(VLOOKUP(B177,concorrenti!A:C,3,0)," ")</f>
        <v>C</v>
      </c>
      <c r="D177" s="12">
        <f>VLOOKUP(B177,concorrenti!A:E,5,0)</f>
        <v>0</v>
      </c>
      <c r="E177" s="59" t="str">
        <f>VLOOKUP(B177,concorrenti!A$4:G$334,2,0)</f>
        <v>CAVEC</v>
      </c>
      <c r="F177" s="131">
        <f>IFERROR(VLOOKUP(B177,'Nora Sciplino'!A$11:P$99,16,0),0)</f>
        <v>0</v>
      </c>
      <c r="G177" s="132">
        <f>IFERROR(VLOOKUP(B177,Castellotti!A$11:P$99,16,0),0)</f>
        <v>0</v>
      </c>
      <c r="H177" s="132">
        <f>IFERROR(VLOOKUP(B177,'Castelli Pavesi'!A$12:P$100,16,0),0)</f>
        <v>0</v>
      </c>
      <c r="I177" s="132">
        <f>IFERROR(VLOOKUP(B177,Solidarietà!A$12:P$100,16,0),0)</f>
        <v>0</v>
      </c>
      <c r="J177" s="131">
        <f>IFERROR(VLOOKUP(B177,'Coppa Monza'!A$12:P$100,16,0),0)</f>
        <v>0</v>
      </c>
      <c r="K177" s="131">
        <f>IFERROR(VLOOKUP(B177,Maserati!A$12:P$100,16,0),0)</f>
        <v>0</v>
      </c>
      <c r="L177" s="131">
        <f>IFERROR(VLOOKUP(B177,'200 Miglia CR'!A:P,16,0),0)</f>
        <v>0</v>
      </c>
      <c r="M177" s="131">
        <f>IFERROR(VLOOKUP(B177,Ambrosiano!A:Q,16,0),0)</f>
        <v>0</v>
      </c>
      <c r="N177" s="131">
        <f>IFERROR(VLOOKUP(B177,#REF!,16,0),0)</f>
        <v>0</v>
      </c>
      <c r="O177" s="135"/>
      <c r="P177" s="133">
        <f t="shared" si="24"/>
        <v>0</v>
      </c>
      <c r="R177" s="45">
        <f t="shared" si="22"/>
        <v>0</v>
      </c>
      <c r="S177" s="134" t="e">
        <f>VLOOKUP(R177,Regolamento!J$6:L$14,3,0)</f>
        <v>#N/A</v>
      </c>
      <c r="U177" s="138">
        <f t="shared" si="23"/>
        <v>0</v>
      </c>
    </row>
    <row r="178" spans="1:32" s="8" customFormat="1" hidden="1" x14ac:dyDescent="0.25">
      <c r="A178" s="8">
        <v>173</v>
      </c>
      <c r="B178" s="8" t="s">
        <v>192</v>
      </c>
      <c r="C178" s="12" t="str">
        <f>IFERROR(VLOOKUP(B178,concorrenti!A:C,3,0)," ")</f>
        <v>C</v>
      </c>
      <c r="D178" s="12">
        <f>VLOOKUP(B178,concorrenti!A:E,5,0)</f>
        <v>0</v>
      </c>
      <c r="E178" s="59" t="str">
        <f>VLOOKUP(B178,concorrenti!A$4:G$334,2,0)</f>
        <v>CAVEM</v>
      </c>
      <c r="F178" s="131">
        <f>IFERROR(VLOOKUP(B178,'Nora Sciplino'!A$11:P$99,16,0),0)</f>
        <v>0</v>
      </c>
      <c r="G178" s="132">
        <f>IFERROR(VLOOKUP(B178,Castellotti!A$11:P$99,16,0),0)</f>
        <v>0</v>
      </c>
      <c r="H178" s="132">
        <f>IFERROR(VLOOKUP(B178,'Castelli Pavesi'!A$12:P$100,16,0),0)</f>
        <v>0</v>
      </c>
      <c r="I178" s="132">
        <f>IFERROR(VLOOKUP(B178,Solidarietà!A$12:P$100,16,0),0)</f>
        <v>0</v>
      </c>
      <c r="J178" s="131">
        <f>IFERROR(VLOOKUP(B178,'Coppa Monza'!A$12:P$100,16,0),0)</f>
        <v>0</v>
      </c>
      <c r="K178" s="131">
        <f>IFERROR(VLOOKUP(B178,Maserati!A$12:P$100,16,0),0)</f>
        <v>0</v>
      </c>
      <c r="L178" s="131">
        <f>IFERROR(VLOOKUP(B178,'200 Miglia CR'!A:P,16,0),0)</f>
        <v>0</v>
      </c>
      <c r="M178" s="131">
        <f>IFERROR(VLOOKUP(B178,Ambrosiano!A:Q,16,0),0)</f>
        <v>0</v>
      </c>
      <c r="N178" s="131">
        <f>IFERROR(VLOOKUP(B178,#REF!,16,0),0)</f>
        <v>0</v>
      </c>
      <c r="O178" s="135"/>
      <c r="P178" s="133">
        <f t="shared" si="24"/>
        <v>0</v>
      </c>
      <c r="R178" s="136">
        <f t="shared" si="22"/>
        <v>0</v>
      </c>
      <c r="S178" s="134" t="e">
        <f>VLOOKUP(R178,Regolamento!J$6:L$14,3,0)</f>
        <v>#N/A</v>
      </c>
      <c r="U178" s="138">
        <f t="shared" si="23"/>
        <v>0</v>
      </c>
    </row>
    <row r="179" spans="1:32" s="8" customFormat="1" hidden="1" x14ac:dyDescent="0.25">
      <c r="A179" s="8">
        <v>174</v>
      </c>
      <c r="B179" s="8" t="s">
        <v>281</v>
      </c>
      <c r="C179" s="12" t="str">
        <f>IFERROR(VLOOKUP(B179,concorrenti!A:C,3,0)," ")</f>
        <v>B</v>
      </c>
      <c r="D179" s="12">
        <f>VLOOKUP(B179,concorrenti!A:E,5,0)</f>
        <v>0</v>
      </c>
      <c r="E179" s="59" t="str">
        <f>VLOOKUP(B179,concorrenti!A$4:G$334,2,0)</f>
        <v xml:space="preserve"> CAVEC</v>
      </c>
      <c r="F179" s="131">
        <f>IFERROR(VLOOKUP(B179,'Nora Sciplino'!A$11:P$99,16,0),0)</f>
        <v>0</v>
      </c>
      <c r="G179" s="132">
        <f>IFERROR(VLOOKUP(B179,Castellotti!A$11:P$99,16,0),0)</f>
        <v>0</v>
      </c>
      <c r="H179" s="132">
        <f>IFERROR(VLOOKUP(B179,'Castelli Pavesi'!A$12:P$100,16,0),0)</f>
        <v>0</v>
      </c>
      <c r="I179" s="132">
        <f>IFERROR(VLOOKUP(B179,Solidarietà!A$12:P$100,16,0),0)</f>
        <v>0</v>
      </c>
      <c r="J179" s="131">
        <f>IFERROR(VLOOKUP(B179,'Coppa Monza'!A$12:P$100,16,0),0)</f>
        <v>0</v>
      </c>
      <c r="K179" s="131">
        <f>IFERROR(VLOOKUP(B179,Maserati!A$12:P$100,16,0),0)</f>
        <v>0</v>
      </c>
      <c r="L179" s="131">
        <f>IFERROR(VLOOKUP(B179,'200 Miglia CR'!A:P,16,0),0)</f>
        <v>0</v>
      </c>
      <c r="M179" s="131">
        <f>IFERROR(VLOOKUP(B179,Ambrosiano!A:Q,16,0),0)</f>
        <v>0</v>
      </c>
      <c r="N179" s="131">
        <f>IFERROR(VLOOKUP(B179,#REF!,16,0),0)</f>
        <v>0</v>
      </c>
      <c r="O179" s="79"/>
      <c r="P179" s="133">
        <f t="shared" si="24"/>
        <v>0</v>
      </c>
      <c r="Q179"/>
      <c r="R179" s="45">
        <f t="shared" si="22"/>
        <v>0</v>
      </c>
      <c r="S179" s="134" t="e">
        <f>VLOOKUP(R179,Regolamento!J$6:L$14,3,0)</f>
        <v>#N/A</v>
      </c>
      <c r="T179"/>
      <c r="U179" s="138">
        <f t="shared" si="23"/>
        <v>0</v>
      </c>
    </row>
    <row r="180" spans="1:32" s="8" customFormat="1" hidden="1" x14ac:dyDescent="0.25">
      <c r="A180" s="8">
        <v>175</v>
      </c>
      <c r="B180" s="8" t="s">
        <v>284</v>
      </c>
      <c r="C180" s="12" t="str">
        <f>IFERROR(VLOOKUP(B180,concorrenti!A:C,3,0)," ")</f>
        <v>A</v>
      </c>
      <c r="D180" s="12">
        <f>VLOOKUP(B180,concorrenti!A:E,5,0)</f>
        <v>0</v>
      </c>
      <c r="E180" s="59" t="str">
        <f>VLOOKUP(B180,concorrenti!A$4:G$334,2,0)</f>
        <v xml:space="preserve"> PROGETTO MITE</v>
      </c>
      <c r="F180" s="131">
        <f>IFERROR(VLOOKUP(B180,'Nora Sciplino'!A$11:P$99,16,0),0)</f>
        <v>0</v>
      </c>
      <c r="G180" s="132">
        <f>IFERROR(VLOOKUP(B180,Castellotti!A$11:P$99,16,0),0)</f>
        <v>0</v>
      </c>
      <c r="H180" s="132">
        <f>IFERROR(VLOOKUP(B180,'Castelli Pavesi'!A$12:P$100,16,0),0)</f>
        <v>0</v>
      </c>
      <c r="I180" s="132">
        <f>IFERROR(VLOOKUP(B180,Solidarietà!A$12:P$100,16,0),0)</f>
        <v>0</v>
      </c>
      <c r="J180" s="131">
        <f>IFERROR(VLOOKUP(B180,'Coppa Monza'!A$12:P$100,16,0),0)</f>
        <v>0</v>
      </c>
      <c r="K180" s="131">
        <f>IFERROR(VLOOKUP(B180,Maserati!A$12:P$100,16,0),0)</f>
        <v>0</v>
      </c>
      <c r="L180" s="131">
        <f>IFERROR(VLOOKUP(B180,'200 Miglia CR'!A:P,16,0),0)</f>
        <v>0</v>
      </c>
      <c r="M180" s="131">
        <f>IFERROR(VLOOKUP(B180,Ambrosiano!A:Q,16,0),0)</f>
        <v>0</v>
      </c>
      <c r="N180" s="131">
        <f>IFERROR(VLOOKUP(B180,#REF!,16,0),0)</f>
        <v>0</v>
      </c>
      <c r="O180" s="79"/>
      <c r="P180" s="133">
        <f t="shared" si="24"/>
        <v>0</v>
      </c>
      <c r="Q180"/>
      <c r="R180" s="45">
        <f t="shared" si="22"/>
        <v>0</v>
      </c>
      <c r="S180" s="134" t="e">
        <f>VLOOKUP(R180,Regolamento!J$6:L$14,3,0)</f>
        <v>#N/A</v>
      </c>
      <c r="T180"/>
      <c r="U180" s="138">
        <f t="shared" si="23"/>
        <v>0</v>
      </c>
    </row>
    <row r="181" spans="1:32" s="8" customFormat="1" hidden="1" x14ac:dyDescent="0.25">
      <c r="A181" s="8">
        <v>176</v>
      </c>
      <c r="B181" s="8" t="s">
        <v>129</v>
      </c>
      <c r="C181" s="12" t="str">
        <f>IFERROR(VLOOKUP(B181,concorrenti!A:C,3,0)," ")</f>
        <v>C</v>
      </c>
      <c r="D181" s="12">
        <f>VLOOKUP(B181,concorrenti!A:E,5,0)</f>
        <v>0</v>
      </c>
      <c r="E181" s="59" t="str">
        <f>VLOOKUP(B181,concorrenti!A$4:G$334,2,0)</f>
        <v>CASTELLOTTI</v>
      </c>
      <c r="F181" s="131">
        <f>IFERROR(VLOOKUP(B181,'Nora Sciplino'!A$11:P$99,16,0),0)</f>
        <v>0</v>
      </c>
      <c r="G181" s="132">
        <f>IFERROR(VLOOKUP(B181,Castellotti!A$11:P$99,16,0),0)</f>
        <v>0</v>
      </c>
      <c r="H181" s="132">
        <f>IFERROR(VLOOKUP(B181,'Castelli Pavesi'!A$12:P$100,16,0),0)</f>
        <v>0</v>
      </c>
      <c r="I181" s="132">
        <f>IFERROR(VLOOKUP(B181,Solidarietà!A$12:P$100,16,0),0)</f>
        <v>0</v>
      </c>
      <c r="J181" s="131">
        <f>IFERROR(VLOOKUP(B181,'Coppa Monza'!A$12:P$100,16,0),0)</f>
        <v>0</v>
      </c>
      <c r="K181" s="131">
        <f>IFERROR(VLOOKUP(B181,Maserati!A$12:P$100,16,0),0)</f>
        <v>0</v>
      </c>
      <c r="L181" s="131">
        <f>IFERROR(VLOOKUP(B181,'200 Miglia CR'!A:P,16,0),0)</f>
        <v>0</v>
      </c>
      <c r="M181" s="131">
        <f>IFERROR(VLOOKUP(B181,Ambrosiano!A:Q,16,0),0)</f>
        <v>0</v>
      </c>
      <c r="N181" s="131">
        <f>IFERROR(VLOOKUP(B181,#REF!,16,0),0)</f>
        <v>0</v>
      </c>
      <c r="O181" s="135"/>
      <c r="P181" s="133">
        <f t="shared" si="24"/>
        <v>0</v>
      </c>
      <c r="R181" s="136">
        <f t="shared" si="22"/>
        <v>0</v>
      </c>
      <c r="S181" s="134" t="e">
        <f>VLOOKUP(R181,Regolamento!J$6:L$14,3,0)</f>
        <v>#N/A</v>
      </c>
      <c r="U181" s="138">
        <f t="shared" si="23"/>
        <v>0</v>
      </c>
    </row>
    <row r="182" spans="1:32" s="8" customFormat="1" hidden="1" x14ac:dyDescent="0.25">
      <c r="A182" s="8">
        <v>177</v>
      </c>
      <c r="B182" s="8" t="s">
        <v>131</v>
      </c>
      <c r="C182" s="12" t="str">
        <f>IFERROR(VLOOKUP(B182,concorrenti!A:C,3,0)," ")</f>
        <v>C</v>
      </c>
      <c r="D182" s="12">
        <f>VLOOKUP(B182,concorrenti!A:E,5,0)</f>
        <v>0</v>
      </c>
      <c r="E182" s="59" t="str">
        <f>VLOOKUP(B182,concorrenti!A$4:G$334,2,0)</f>
        <v>CASTELLOTTI</v>
      </c>
      <c r="F182" s="131">
        <f>IFERROR(VLOOKUP(B182,'Nora Sciplino'!A$11:P$99,16,0),0)</f>
        <v>0</v>
      </c>
      <c r="G182" s="132">
        <f>IFERROR(VLOOKUP(B182,Castellotti!A$11:P$99,16,0),0)</f>
        <v>0</v>
      </c>
      <c r="H182" s="132">
        <f>IFERROR(VLOOKUP(B182,'Castelli Pavesi'!A$12:P$100,16,0),0)</f>
        <v>0</v>
      </c>
      <c r="I182" s="132">
        <f>IFERROR(VLOOKUP(B182,Solidarietà!A$12:P$100,16,0),0)</f>
        <v>0</v>
      </c>
      <c r="J182" s="131">
        <f>IFERROR(VLOOKUP(B182,'Coppa Monza'!A$12:P$100,16,0),0)</f>
        <v>0</v>
      </c>
      <c r="K182" s="131">
        <f>IFERROR(VLOOKUP(B182,Maserati!A$12:P$100,16,0),0)</f>
        <v>0</v>
      </c>
      <c r="L182" s="131">
        <f>IFERROR(VLOOKUP(B182,'200 Miglia CR'!A:P,16,0),0)</f>
        <v>0</v>
      </c>
      <c r="M182" s="131">
        <f>IFERROR(VLOOKUP(B182,Ambrosiano!A:Q,16,0),0)</f>
        <v>0</v>
      </c>
      <c r="N182" s="131">
        <f>IFERROR(VLOOKUP(B182,#REF!,16,0),0)</f>
        <v>0</v>
      </c>
      <c r="O182" s="79"/>
      <c r="P182" s="133">
        <f t="shared" si="24"/>
        <v>0</v>
      </c>
      <c r="Q182"/>
      <c r="R182" s="45">
        <f t="shared" si="22"/>
        <v>0</v>
      </c>
      <c r="S182" s="134" t="e">
        <f>VLOOKUP(R182,Regolamento!J$6:L$14,3,0)</f>
        <v>#N/A</v>
      </c>
      <c r="T182"/>
      <c r="U182" s="138">
        <f t="shared" si="23"/>
        <v>0</v>
      </c>
    </row>
    <row r="183" spans="1:32" s="8" customFormat="1" hidden="1" x14ac:dyDescent="0.25">
      <c r="A183" s="8">
        <v>178</v>
      </c>
      <c r="B183" s="8" t="s">
        <v>283</v>
      </c>
      <c r="C183" s="12" t="str">
        <f>IFERROR(VLOOKUP(B183,concorrenti!A:C,3,0)," ")</f>
        <v>A</v>
      </c>
      <c r="D183" s="12">
        <f>VLOOKUP(B183,concorrenti!A:E,5,0)</f>
        <v>0</v>
      </c>
      <c r="E183" s="59" t="str">
        <f>VLOOKUP(B183,concorrenti!A$4:G$334,2,0)</f>
        <v>HRC FASCIA D'ORO</v>
      </c>
      <c r="F183" s="131">
        <f>IFERROR(VLOOKUP(B183,'Nora Sciplino'!A$11:P$99,16,0),0)</f>
        <v>0</v>
      </c>
      <c r="G183" s="132">
        <f>IFERROR(VLOOKUP(B183,Castellotti!A$11:P$99,16,0),0)</f>
        <v>0</v>
      </c>
      <c r="H183" s="132">
        <f>IFERROR(VLOOKUP(B183,'Castelli Pavesi'!A$12:P$100,16,0),0)</f>
        <v>0</v>
      </c>
      <c r="I183" s="132">
        <f>IFERROR(VLOOKUP(B183,Solidarietà!A$12:P$100,16,0),0)</f>
        <v>0</v>
      </c>
      <c r="J183" s="131">
        <f>IFERROR(VLOOKUP(B183,'Coppa Monza'!A$12:P$100,16,0),0)</f>
        <v>0</v>
      </c>
      <c r="K183" s="131">
        <f>IFERROR(VLOOKUP(B183,Maserati!A$12:P$100,16,0),0)</f>
        <v>0</v>
      </c>
      <c r="L183" s="131">
        <f>IFERROR(VLOOKUP(B183,'200 Miglia CR'!A:P,16,0),0)</f>
        <v>0</v>
      </c>
      <c r="M183" s="131">
        <f>IFERROR(VLOOKUP(B183,Ambrosiano!A:Q,16,0),0)</f>
        <v>0</v>
      </c>
      <c r="N183" s="131">
        <f>IFERROR(VLOOKUP(B183,#REF!,16,0),0)</f>
        <v>0</v>
      </c>
      <c r="O183" s="79"/>
      <c r="P183" s="133">
        <f t="shared" si="24"/>
        <v>0</v>
      </c>
      <c r="Q183"/>
      <c r="R183" s="45">
        <f t="shared" si="22"/>
        <v>0</v>
      </c>
      <c r="S183" s="134" t="e">
        <f>VLOOKUP(R183,Regolamento!J$6:L$14,3,0)</f>
        <v>#N/A</v>
      </c>
      <c r="T183"/>
      <c r="U183" s="133">
        <f t="shared" si="23"/>
        <v>0</v>
      </c>
    </row>
    <row r="184" spans="1:32" s="8" customFormat="1" hidden="1" x14ac:dyDescent="0.25">
      <c r="A184" s="8">
        <v>179</v>
      </c>
      <c r="B184" s="71" t="s">
        <v>362</v>
      </c>
      <c r="C184" s="12" t="str">
        <f>IFERROR(VLOOKUP(B184,concorrenti!A:C,3,0)," ")</f>
        <v>A</v>
      </c>
      <c r="D184" s="12">
        <f>VLOOKUP(B184,concorrenti!A:E,5,0)</f>
        <v>0</v>
      </c>
      <c r="E184" s="59" t="str">
        <f>VLOOKUP(B184,concorrenti!A$4:G$334,2,0)</f>
        <v>CMAE</v>
      </c>
      <c r="F184" s="131">
        <f>IFERROR(VLOOKUP(B184,'Nora Sciplino'!A$11:P$99,16,0),0)</f>
        <v>0</v>
      </c>
      <c r="G184" s="132">
        <f>IFERROR(VLOOKUP(B184,Castellotti!A$11:P$99,16,0),0)</f>
        <v>0</v>
      </c>
      <c r="H184" s="132">
        <f>IFERROR(VLOOKUP(B184,'Castelli Pavesi'!A$12:P$100,16,0),0)</f>
        <v>0</v>
      </c>
      <c r="I184" s="132">
        <f>IFERROR(VLOOKUP(B184,Solidarietà!A$12:P$100,16,0),0)</f>
        <v>0</v>
      </c>
      <c r="J184" s="131">
        <f>IFERROR(VLOOKUP(B184,'Coppa Monza'!A$12:P$100,16,0),0)</f>
        <v>0</v>
      </c>
      <c r="K184" s="131">
        <f>IFERROR(VLOOKUP(B184,Maserati!A$12:P$100,16,0),0)</f>
        <v>0</v>
      </c>
      <c r="L184" s="131">
        <f>IFERROR(VLOOKUP(B184,'200 Miglia CR'!A:P,16,0),0)</f>
        <v>0</v>
      </c>
      <c r="M184" s="131">
        <f>IFERROR(VLOOKUP(B184,Ambrosiano!A:Q,16,0),0)</f>
        <v>0</v>
      </c>
      <c r="N184" s="131">
        <f>IFERROR(VLOOKUP(B184,#REF!,16,0),0)</f>
        <v>0</v>
      </c>
      <c r="O184" s="79"/>
      <c r="P184" s="133">
        <f t="shared" si="24"/>
        <v>0</v>
      </c>
      <c r="Q184"/>
      <c r="R184" s="136">
        <f t="shared" si="22"/>
        <v>0</v>
      </c>
      <c r="S184" s="134" t="e">
        <f>VLOOKUP(R184,Regolamento!J$6:L$14,3,0)</f>
        <v>#N/A</v>
      </c>
      <c r="U184" s="138">
        <f t="shared" si="23"/>
        <v>0</v>
      </c>
    </row>
    <row r="185" spans="1:32" s="8" customFormat="1" hidden="1" x14ac:dyDescent="0.25">
      <c r="A185" s="8">
        <v>180</v>
      </c>
      <c r="B185" s="71" t="s">
        <v>367</v>
      </c>
      <c r="C185" s="12" t="str">
        <f>IFERROR(VLOOKUP(B185,concorrenti!A:C,3,0)," ")</f>
        <v>C</v>
      </c>
      <c r="D185" s="12">
        <f>VLOOKUP(B185,concorrenti!A:E,5,0)</f>
        <v>0</v>
      </c>
      <c r="E185" s="59" t="str">
        <f>VLOOKUP(B185,concorrenti!A$4:G$334,2,0)</f>
        <v>OROBICO</v>
      </c>
      <c r="F185" s="131">
        <f>IFERROR(VLOOKUP(B185,'Nora Sciplino'!A$11:P$99,16,0),0)</f>
        <v>0</v>
      </c>
      <c r="G185" s="132">
        <f>IFERROR(VLOOKUP(B185,Castellotti!A$11:P$99,16,0),0)</f>
        <v>0</v>
      </c>
      <c r="H185" s="132">
        <f>IFERROR(VLOOKUP(B185,'Castelli Pavesi'!A$12:P$100,16,0),0)</f>
        <v>0</v>
      </c>
      <c r="I185" s="132">
        <f>IFERROR(VLOOKUP(B185,Solidarietà!A$12:P$100,16,0),0)</f>
        <v>0</v>
      </c>
      <c r="J185" s="131">
        <f>IFERROR(VLOOKUP(B185,'Coppa Monza'!A$12:P$100,16,0),0)</f>
        <v>0</v>
      </c>
      <c r="K185" s="131">
        <f>IFERROR(VLOOKUP(B185,Maserati!A$12:P$100,16,0),0)</f>
        <v>0</v>
      </c>
      <c r="L185" s="131">
        <f>IFERROR(VLOOKUP(B185,'200 Miglia CR'!A:P,16,0),0)</f>
        <v>0</v>
      </c>
      <c r="M185" s="131">
        <f>IFERROR(VLOOKUP(B185,Ambrosiano!A:Q,16,0),0)</f>
        <v>0</v>
      </c>
      <c r="N185" s="131">
        <f>IFERROR(VLOOKUP(B185,#REF!,16,0),0)</f>
        <v>0</v>
      </c>
      <c r="O185" s="135"/>
      <c r="P185" s="133">
        <f t="shared" si="24"/>
        <v>0</v>
      </c>
      <c r="R185" s="136">
        <f t="shared" si="22"/>
        <v>0</v>
      </c>
      <c r="S185" s="134" t="e">
        <f>VLOOKUP(R185,Regolamento!J$6:L$14,3,0)</f>
        <v>#N/A</v>
      </c>
      <c r="U185" s="138">
        <f t="shared" si="23"/>
        <v>0</v>
      </c>
    </row>
    <row r="186" spans="1:32" s="8" customFormat="1" hidden="1" x14ac:dyDescent="0.25">
      <c r="A186" s="8">
        <v>181</v>
      </c>
      <c r="B186" s="8" t="s">
        <v>334</v>
      </c>
      <c r="C186" s="12" t="str">
        <f>IFERROR(VLOOKUP(B186,concorrenti!A:C,3,0)," ")</f>
        <v>B</v>
      </c>
      <c r="D186" s="12">
        <f>VLOOKUP(B186,concorrenti!A:E,5,0)</f>
        <v>0</v>
      </c>
      <c r="E186" s="59" t="str">
        <f>VLOOKUP(B186,concorrenti!A$4:G$334,2,0)</f>
        <v>RI PORSCHE 356 (BS)</v>
      </c>
      <c r="F186" s="131">
        <f>IFERROR(VLOOKUP(B186,'Nora Sciplino'!A$11:P$99,16,0),0)</f>
        <v>0</v>
      </c>
      <c r="G186" s="132">
        <f>IFERROR(VLOOKUP(B186,Castellotti!A$11:P$99,16,0),0)</f>
        <v>0</v>
      </c>
      <c r="H186" s="132">
        <f>IFERROR(VLOOKUP(B186,'Castelli Pavesi'!A$12:P$100,16,0),0)</f>
        <v>0</v>
      </c>
      <c r="I186" s="132">
        <f>IFERROR(VLOOKUP(B186,Solidarietà!A$12:P$100,16,0),0)</f>
        <v>0</v>
      </c>
      <c r="J186" s="131">
        <f>IFERROR(VLOOKUP(B186,'Coppa Monza'!A$12:P$100,16,0),0)</f>
        <v>0</v>
      </c>
      <c r="K186" s="131">
        <f>IFERROR(VLOOKUP(B186,Maserati!A$12:P$100,16,0),0)</f>
        <v>0</v>
      </c>
      <c r="L186" s="131">
        <f>IFERROR(VLOOKUP(B186,'200 Miglia CR'!A:P,16,0),0)</f>
        <v>0</v>
      </c>
      <c r="M186" s="131">
        <f>IFERROR(VLOOKUP(B186,Ambrosiano!A:Q,16,0),0)</f>
        <v>0</v>
      </c>
      <c r="N186" s="131">
        <f>IFERROR(VLOOKUP(B186,#REF!,16,0),0)</f>
        <v>0</v>
      </c>
      <c r="O186" s="135"/>
      <c r="P186" s="133">
        <f t="shared" si="24"/>
        <v>0</v>
      </c>
      <c r="R186" s="136">
        <f t="shared" si="22"/>
        <v>0</v>
      </c>
      <c r="S186" s="134" t="e">
        <f>VLOOKUP(R186,Regolamento!J$6:L$14,3,0)</f>
        <v>#N/A</v>
      </c>
      <c r="U186" s="138">
        <f t="shared" si="23"/>
        <v>0</v>
      </c>
    </row>
    <row r="187" spans="1:32" s="8" customFormat="1" hidden="1" x14ac:dyDescent="0.25">
      <c r="A187" s="8">
        <v>182</v>
      </c>
      <c r="C187" s="12" t="str">
        <f>IFERROR(VLOOKUP(B187,concorrenti!A:C,3,0)," ")</f>
        <v xml:space="preserve"> </v>
      </c>
      <c r="D187" s="12" t="e">
        <f>VLOOKUP(B187,concorrenti!A:E,5,0)</f>
        <v>#N/A</v>
      </c>
      <c r="E187" s="59" t="e">
        <f>VLOOKUP(B187,concorrenti!A$4:G$334,2,0)</f>
        <v>#N/A</v>
      </c>
      <c r="F187" s="131">
        <f>IFERROR(VLOOKUP(B187,'Nora Sciplino'!A$11:P$99,16,0),0)</f>
        <v>0</v>
      </c>
      <c r="G187" s="132">
        <f>IFERROR(VLOOKUP(B187,Castellotti!A$11:P$99,16,0),0)</f>
        <v>0</v>
      </c>
      <c r="H187" s="132">
        <f>IFERROR(VLOOKUP(B187,'Castelli Pavesi'!A$12:P$100,16,0),0)</f>
        <v>0</v>
      </c>
      <c r="I187" s="132">
        <f>IFERROR(VLOOKUP(B187,Solidarietà!A$12:P$100,16,0),0)</f>
        <v>0</v>
      </c>
      <c r="J187" s="131">
        <f>IFERROR(VLOOKUP(B187,'Coppa Monza'!A$12:P$100,16,0),0)</f>
        <v>0</v>
      </c>
      <c r="K187" s="131">
        <f>IFERROR(VLOOKUP(B187,Maserati!A$12:P$100,16,0),0)</f>
        <v>0</v>
      </c>
      <c r="L187" s="131">
        <f>IFERROR(VLOOKUP(B187,'200 Miglia CR'!A:P,16,0),0)</f>
        <v>0</v>
      </c>
      <c r="M187" s="131">
        <f>IFERROR(VLOOKUP(B187,Ambrosiano!A:Q,16,0),0)</f>
        <v>0</v>
      </c>
      <c r="N187" s="131">
        <f>IFERROR(VLOOKUP(B187,#REF!,16,0),0)</f>
        <v>0</v>
      </c>
      <c r="O187" s="135"/>
      <c r="P187" s="133">
        <f t="shared" si="24"/>
        <v>0</v>
      </c>
      <c r="R187" s="136">
        <f t="shared" si="22"/>
        <v>0</v>
      </c>
      <c r="S187" s="134" t="e">
        <f>VLOOKUP(R187,Regolamento!J$6:L$14,3,0)</f>
        <v>#N/A</v>
      </c>
      <c r="U187" s="138">
        <f t="shared" si="23"/>
        <v>0</v>
      </c>
    </row>
    <row r="188" spans="1:32" s="8" customFormat="1" hidden="1" x14ac:dyDescent="0.25">
      <c r="A188" s="8">
        <v>183</v>
      </c>
      <c r="C188" s="12" t="str">
        <f>IFERROR(VLOOKUP(B188,concorrenti!A:C,3,0)," ")</f>
        <v xml:space="preserve"> </v>
      </c>
      <c r="D188" s="12" t="e">
        <f>VLOOKUP(B188,concorrenti!A:E,5,0)</f>
        <v>#N/A</v>
      </c>
      <c r="E188" s="59" t="e">
        <f>VLOOKUP(B188,concorrenti!A$4:G$334,2,0)</f>
        <v>#N/A</v>
      </c>
      <c r="F188" s="131">
        <f>IFERROR(VLOOKUP(B188,'Nora Sciplino'!A$11:P$99,16,0),0)</f>
        <v>0</v>
      </c>
      <c r="G188" s="132">
        <f>IFERROR(VLOOKUP(B188,Castellotti!A$11:P$99,16,0),0)</f>
        <v>0</v>
      </c>
      <c r="H188" s="132">
        <f>IFERROR(VLOOKUP(B188,'Castelli Pavesi'!A$12:P$100,16,0),0)</f>
        <v>0</v>
      </c>
      <c r="I188" s="132">
        <f>IFERROR(VLOOKUP(B188,Solidarietà!A$12:P$100,16,0),0)</f>
        <v>0</v>
      </c>
      <c r="J188" s="131">
        <f>IFERROR(VLOOKUP(B188,'Coppa Monza'!A$12:P$100,16,0),0)</f>
        <v>0</v>
      </c>
      <c r="K188" s="131">
        <f>IFERROR(VLOOKUP(B188,Maserati!A$12:P$100,16,0),0)</f>
        <v>0</v>
      </c>
      <c r="L188" s="131">
        <f>IFERROR(VLOOKUP(B188,'200 Miglia CR'!A:P,16,0),0)</f>
        <v>0</v>
      </c>
      <c r="M188" s="131">
        <f>IFERROR(VLOOKUP(B188,Ambrosiano!A:Q,16,0),0)</f>
        <v>0</v>
      </c>
      <c r="N188" s="131">
        <f>IFERROR(VLOOKUP(B188,#REF!,16,0),0)</f>
        <v>0</v>
      </c>
      <c r="O188" s="135"/>
      <c r="P188" s="133">
        <f t="shared" si="24"/>
        <v>0</v>
      </c>
      <c r="R188" s="136">
        <f t="shared" si="22"/>
        <v>0</v>
      </c>
      <c r="S188" s="134" t="e">
        <f>VLOOKUP(R188,Regolamento!J$6:L$14,3,0)</f>
        <v>#N/A</v>
      </c>
      <c r="U188" s="138">
        <f t="shared" si="23"/>
        <v>0</v>
      </c>
    </row>
    <row r="189" spans="1:32" s="8" customFormat="1" hidden="1" x14ac:dyDescent="0.25">
      <c r="A189" s="8">
        <v>184</v>
      </c>
      <c r="C189" s="12" t="str">
        <f>IFERROR(VLOOKUP(B189,concorrenti!A:C,3,0)," ")</f>
        <v xml:space="preserve"> </v>
      </c>
      <c r="D189" s="12" t="e">
        <f>VLOOKUP(B189,concorrenti!A:E,5,0)</f>
        <v>#N/A</v>
      </c>
      <c r="E189" s="59" t="e">
        <f>VLOOKUP(B189,concorrenti!A$4:G$334,2,0)</f>
        <v>#N/A</v>
      </c>
      <c r="F189" s="131">
        <f>IFERROR(VLOOKUP(B189,'Nora Sciplino'!A$11:P$99,16,0),0)</f>
        <v>0</v>
      </c>
      <c r="G189" s="132">
        <f>IFERROR(VLOOKUP(B189,Castellotti!A$11:P$99,16,0),0)</f>
        <v>0</v>
      </c>
      <c r="H189" s="132">
        <f>IFERROR(VLOOKUP(B189,'Castelli Pavesi'!A$12:P$100,16,0),0)</f>
        <v>0</v>
      </c>
      <c r="I189" s="132">
        <f>IFERROR(VLOOKUP(B189,Solidarietà!A$12:P$100,16,0),0)</f>
        <v>0</v>
      </c>
      <c r="J189" s="131">
        <f>IFERROR(VLOOKUP(B189,'Coppa Monza'!A$12:P$100,16,0),0)</f>
        <v>0</v>
      </c>
      <c r="K189" s="131">
        <f>IFERROR(VLOOKUP(B189,Maserati!A$12:P$100,16,0),0)</f>
        <v>0</v>
      </c>
      <c r="L189" s="131">
        <f>IFERROR(VLOOKUP(B189,'200 Miglia CR'!A:P,16,0),0)</f>
        <v>0</v>
      </c>
      <c r="M189" s="131">
        <f>IFERROR(VLOOKUP(B189,Ambrosiano!A:Q,16,0),0)</f>
        <v>0</v>
      </c>
      <c r="N189" s="131">
        <f>IFERROR(VLOOKUP(B189,#REF!,16,0),0)</f>
        <v>0</v>
      </c>
      <c r="O189" s="135"/>
      <c r="P189" s="133">
        <f t="shared" si="24"/>
        <v>0</v>
      </c>
      <c r="R189" s="136">
        <f t="shared" si="22"/>
        <v>0</v>
      </c>
      <c r="S189" s="134" t="e">
        <f>VLOOKUP(R189,Regolamento!J$6:L$14,3,0)</f>
        <v>#N/A</v>
      </c>
      <c r="U189" s="138">
        <f t="shared" si="23"/>
        <v>0</v>
      </c>
      <c r="AE189"/>
      <c r="AF189"/>
    </row>
    <row r="190" spans="1:32" s="8" customFormat="1" hidden="1" x14ac:dyDescent="0.25">
      <c r="A190" s="8">
        <v>185</v>
      </c>
      <c r="C190" s="12" t="str">
        <f>IFERROR(VLOOKUP(B190,concorrenti!A:C,3,0)," ")</f>
        <v xml:space="preserve"> </v>
      </c>
      <c r="D190" s="12" t="e">
        <f>VLOOKUP(B190,concorrenti!A:E,5,0)</f>
        <v>#N/A</v>
      </c>
      <c r="E190" s="59" t="e">
        <f>VLOOKUP(B190,concorrenti!A$4:G$334,2,0)</f>
        <v>#N/A</v>
      </c>
      <c r="F190" s="131">
        <f>IFERROR(VLOOKUP(B190,'Nora Sciplino'!A$11:P$99,16,0),0)</f>
        <v>0</v>
      </c>
      <c r="G190" s="132">
        <f>IFERROR(VLOOKUP(B190,Castellotti!A$11:P$99,16,0),0)</f>
        <v>0</v>
      </c>
      <c r="H190" s="132">
        <f>IFERROR(VLOOKUP(B190,'Castelli Pavesi'!A$12:P$100,16,0),0)</f>
        <v>0</v>
      </c>
      <c r="I190" s="132">
        <f>IFERROR(VLOOKUP(B190,Solidarietà!A$12:P$100,16,0),0)</f>
        <v>0</v>
      </c>
      <c r="J190" s="131">
        <f>IFERROR(VLOOKUP(B190,'Coppa Monza'!A$12:P$100,16,0),0)</f>
        <v>0</v>
      </c>
      <c r="K190" s="131">
        <f>IFERROR(VLOOKUP(B190,Maserati!A$12:P$100,16,0),0)</f>
        <v>0</v>
      </c>
      <c r="L190" s="131">
        <f>IFERROR(VLOOKUP(B190,'200 Miglia CR'!A:P,16,0),0)</f>
        <v>0</v>
      </c>
      <c r="M190" s="131">
        <f>IFERROR(VLOOKUP(B190,Ambrosiano!A:Q,16,0),0)</f>
        <v>0</v>
      </c>
      <c r="N190" s="131">
        <f>IFERROR(VLOOKUP(B190,#REF!,16,0),0)</f>
        <v>0</v>
      </c>
      <c r="O190" s="135"/>
      <c r="P190" s="133">
        <f t="shared" si="24"/>
        <v>0</v>
      </c>
      <c r="R190" s="136">
        <f t="shared" si="22"/>
        <v>0</v>
      </c>
      <c r="S190" s="134" t="e">
        <f>VLOOKUP(R190,Regolamento!J$6:L$14,3,0)</f>
        <v>#N/A</v>
      </c>
      <c r="U190" s="138">
        <f t="shared" si="23"/>
        <v>0</v>
      </c>
      <c r="AC190"/>
      <c r="AD190"/>
      <c r="AE190"/>
      <c r="AF190"/>
    </row>
    <row r="191" spans="1:32" hidden="1" x14ac:dyDescent="0.25">
      <c r="A191" s="8">
        <v>186</v>
      </c>
      <c r="C191" s="12" t="str">
        <f>IFERROR(VLOOKUP(B191,concorrenti!A:C,3,0)," ")</f>
        <v xml:space="preserve"> </v>
      </c>
      <c r="D191" s="12" t="e">
        <f>VLOOKUP(B191,concorrenti!A:E,5,0)</f>
        <v>#N/A</v>
      </c>
      <c r="E191" s="59" t="e">
        <f>VLOOKUP(B191,concorrenti!A$4:G$334,2,0)</f>
        <v>#N/A</v>
      </c>
      <c r="F191" s="131">
        <f>IFERROR(VLOOKUP(B191,'Nora Sciplino'!A$11:P$99,16,0),0)</f>
        <v>0</v>
      </c>
      <c r="G191" s="132">
        <f>IFERROR(VLOOKUP(B191,Castellotti!A$11:P$99,16,0),0)</f>
        <v>0</v>
      </c>
      <c r="H191" s="132">
        <f>IFERROR(VLOOKUP(B191,'Castelli Pavesi'!A$12:P$100,16,0),0)</f>
        <v>0</v>
      </c>
      <c r="I191" s="132">
        <f>IFERROR(VLOOKUP(B191,Solidarietà!A$12:P$100,16,0),0)</f>
        <v>0</v>
      </c>
      <c r="J191" s="131">
        <f>IFERROR(VLOOKUP(B191,'Coppa Monza'!A$12:P$100,16,0),0)</f>
        <v>0</v>
      </c>
      <c r="K191" s="131">
        <f>IFERROR(VLOOKUP(B191,Maserati!A$12:P$100,16,0),0)</f>
        <v>0</v>
      </c>
      <c r="L191" s="131">
        <f>IFERROR(VLOOKUP(B191,'200 Miglia CR'!A:P,16,0),0)</f>
        <v>0</v>
      </c>
      <c r="M191" s="131">
        <f>IFERROR(VLOOKUP(B191,Ambrosiano!A:Q,16,0),0)</f>
        <v>0</v>
      </c>
      <c r="N191" s="131">
        <f>IFERROR(VLOOKUP(B191,#REF!,16,0),0)</f>
        <v>0</v>
      </c>
      <c r="O191" s="135"/>
      <c r="P191" s="133">
        <f t="shared" si="24"/>
        <v>0</v>
      </c>
      <c r="Q191" s="8"/>
      <c r="R191" s="136">
        <f t="shared" si="22"/>
        <v>0</v>
      </c>
      <c r="S191" s="134" t="e">
        <f>VLOOKUP(R191,Regolamento!J$6:L$14,3,0)</f>
        <v>#N/A</v>
      </c>
      <c r="T191" s="8"/>
      <c r="U191" s="138">
        <f t="shared" si="23"/>
        <v>0</v>
      </c>
      <c r="V191" s="8"/>
      <c r="W191" s="8"/>
      <c r="X191" s="8"/>
      <c r="Y191" s="8"/>
      <c r="Z191" s="8"/>
      <c r="AA191" s="8"/>
      <c r="AB191" s="8"/>
    </row>
    <row r="192" spans="1:32" hidden="1" x14ac:dyDescent="0.25">
      <c r="A192" s="8">
        <v>187</v>
      </c>
      <c r="C192" s="12" t="str">
        <f>IFERROR(VLOOKUP(B192,concorrenti!A:C,3,0)," ")</f>
        <v xml:space="preserve"> </v>
      </c>
      <c r="D192" s="12" t="e">
        <f>VLOOKUP(B192,concorrenti!A:E,5,0)</f>
        <v>#N/A</v>
      </c>
      <c r="E192" s="59" t="e">
        <f>VLOOKUP(B192,concorrenti!A$4:G$334,2,0)</f>
        <v>#N/A</v>
      </c>
      <c r="F192" s="131">
        <f>IFERROR(VLOOKUP(B192,'Nora Sciplino'!A$11:P$99,16,0),0)</f>
        <v>0</v>
      </c>
      <c r="G192" s="132">
        <f>IFERROR(VLOOKUP(B192,Castellotti!A$11:P$99,16,0),0)</f>
        <v>0</v>
      </c>
      <c r="H192" s="132">
        <f>IFERROR(VLOOKUP(B192,'Castelli Pavesi'!A$12:P$100,16,0),0)</f>
        <v>0</v>
      </c>
      <c r="I192" s="132">
        <f>IFERROR(VLOOKUP(B192,Solidarietà!A$12:P$100,16,0),0)</f>
        <v>0</v>
      </c>
      <c r="J192" s="131">
        <f>IFERROR(VLOOKUP(B192,'Coppa Monza'!A$12:P$100,16,0),0)</f>
        <v>0</v>
      </c>
      <c r="K192" s="131">
        <f>IFERROR(VLOOKUP(B192,Maserati!A$12:P$100,16,0),0)</f>
        <v>0</v>
      </c>
      <c r="L192" s="131">
        <f>IFERROR(VLOOKUP(B192,'200 Miglia CR'!A:P,16,0),0)</f>
        <v>0</v>
      </c>
      <c r="M192" s="131">
        <f>IFERROR(VLOOKUP(B192,Ambrosiano!A:Q,16,0),0)</f>
        <v>0</v>
      </c>
      <c r="N192" s="131">
        <f>IFERROR(VLOOKUP(B192,#REF!,16,0),0)</f>
        <v>0</v>
      </c>
      <c r="O192" s="135"/>
      <c r="P192" s="133">
        <f t="shared" si="24"/>
        <v>0</v>
      </c>
      <c r="Q192" s="8"/>
      <c r="R192" s="136">
        <f t="shared" si="22"/>
        <v>0</v>
      </c>
      <c r="S192" s="134" t="e">
        <f>VLOOKUP(R192,Regolamento!J$6:L$14,3,0)</f>
        <v>#N/A</v>
      </c>
      <c r="T192" s="8"/>
      <c r="U192" s="138">
        <f t="shared" si="23"/>
        <v>0</v>
      </c>
      <c r="V192" s="8"/>
    </row>
    <row r="193" spans="1:22" hidden="1" x14ac:dyDescent="0.25">
      <c r="A193" s="8">
        <v>188</v>
      </c>
      <c r="C193" s="12" t="str">
        <f>IFERROR(VLOOKUP(B193,concorrenti!A:C,3,0)," ")</f>
        <v xml:space="preserve"> </v>
      </c>
      <c r="D193" s="12" t="e">
        <f>VLOOKUP(B193,concorrenti!A:E,5,0)</f>
        <v>#N/A</v>
      </c>
      <c r="E193" s="59" t="e">
        <f>VLOOKUP(B193,concorrenti!A$4:G$334,2,0)</f>
        <v>#N/A</v>
      </c>
      <c r="F193" s="131">
        <f>IFERROR(VLOOKUP(B193,'Nora Sciplino'!A$11:P$99,16,0),0)</f>
        <v>0</v>
      </c>
      <c r="G193" s="132">
        <f>IFERROR(VLOOKUP(B193,Castellotti!A$11:P$99,16,0),0)</f>
        <v>0</v>
      </c>
      <c r="H193" s="132">
        <f>IFERROR(VLOOKUP(B193,'Castelli Pavesi'!A$12:P$100,16,0),0)</f>
        <v>0</v>
      </c>
      <c r="I193" s="132">
        <f>IFERROR(VLOOKUP(B193,Solidarietà!A$12:P$100,16,0),0)</f>
        <v>0</v>
      </c>
      <c r="J193" s="131">
        <f>IFERROR(VLOOKUP(B193,'Coppa Monza'!A$12:P$100,16,0),0)</f>
        <v>0</v>
      </c>
      <c r="K193" s="131">
        <f>IFERROR(VLOOKUP(B193,Maserati!A$12:P$100,16,0),0)</f>
        <v>0</v>
      </c>
      <c r="L193" s="131">
        <f>IFERROR(VLOOKUP(B193,'200 Miglia CR'!A:P,16,0),0)</f>
        <v>0</v>
      </c>
      <c r="M193" s="131">
        <f>IFERROR(VLOOKUP(B193,Ambrosiano!A:Q,16,0),0)</f>
        <v>0</v>
      </c>
      <c r="N193" s="131">
        <f>IFERROR(VLOOKUP(B193,#REF!,16,0),0)</f>
        <v>0</v>
      </c>
      <c r="O193" s="135"/>
      <c r="P193" s="133">
        <f t="shared" si="24"/>
        <v>0</v>
      </c>
      <c r="Q193" s="8"/>
      <c r="R193" s="136">
        <f t="shared" si="22"/>
        <v>0</v>
      </c>
      <c r="S193" s="134" t="e">
        <f>VLOOKUP(R193,Regolamento!J$6:L$14,3,0)</f>
        <v>#N/A</v>
      </c>
      <c r="T193" s="8"/>
      <c r="U193" s="138">
        <f t="shared" si="23"/>
        <v>0</v>
      </c>
      <c r="V193" s="8"/>
    </row>
    <row r="194" spans="1:22" hidden="1" x14ac:dyDescent="0.25">
      <c r="A194" s="8">
        <v>189</v>
      </c>
      <c r="C194" s="12" t="str">
        <f>IFERROR(VLOOKUP(B194,concorrenti!A:C,3,0)," ")</f>
        <v xml:space="preserve"> </v>
      </c>
      <c r="D194" s="12" t="e">
        <f>VLOOKUP(B194,concorrenti!A:E,5,0)</f>
        <v>#N/A</v>
      </c>
      <c r="E194" s="59" t="e">
        <f>VLOOKUP(B194,concorrenti!A$4:G$334,2,0)</f>
        <v>#N/A</v>
      </c>
      <c r="F194" s="131">
        <f>IFERROR(VLOOKUP(B194,'Nora Sciplino'!A$11:P$99,16,0),0)</f>
        <v>0</v>
      </c>
      <c r="G194" s="132">
        <f>IFERROR(VLOOKUP(B194,Castellotti!A$11:P$99,16,0),0)</f>
        <v>0</v>
      </c>
      <c r="H194" s="132">
        <f>IFERROR(VLOOKUP(B194,'Castelli Pavesi'!A$12:P$100,16,0),0)</f>
        <v>0</v>
      </c>
      <c r="I194" s="132">
        <f>IFERROR(VLOOKUP(B194,Solidarietà!A$12:P$100,16,0),0)</f>
        <v>0</v>
      </c>
      <c r="J194" s="131">
        <f>IFERROR(VLOOKUP(B194,'Coppa Monza'!A$12:P$100,16,0),0)</f>
        <v>0</v>
      </c>
      <c r="K194" s="131">
        <f>IFERROR(VLOOKUP(B194,Maserati!A$12:P$100,16,0),0)</f>
        <v>0</v>
      </c>
      <c r="L194" s="131">
        <f>IFERROR(VLOOKUP(B194,'200 Miglia CR'!A:P,16,0),0)</f>
        <v>0</v>
      </c>
      <c r="M194" s="131">
        <f>IFERROR(VLOOKUP(B194,Ambrosiano!A:Q,16,0),0)</f>
        <v>0</v>
      </c>
      <c r="N194" s="131">
        <f>IFERROR(VLOOKUP(B194,#REF!,16,0),0)</f>
        <v>0</v>
      </c>
      <c r="O194" s="135"/>
      <c r="P194" s="133">
        <f t="shared" si="24"/>
        <v>0</v>
      </c>
      <c r="Q194" s="8"/>
      <c r="R194" s="136">
        <f t="shared" si="22"/>
        <v>0</v>
      </c>
      <c r="S194" s="134" t="e">
        <f>VLOOKUP(R194,Regolamento!J$6:L$14,3,0)</f>
        <v>#N/A</v>
      </c>
      <c r="T194" s="8"/>
      <c r="U194" s="138">
        <f t="shared" si="23"/>
        <v>0</v>
      </c>
      <c r="V194" s="8"/>
    </row>
    <row r="195" spans="1:22" hidden="1" x14ac:dyDescent="0.25">
      <c r="A195" s="8">
        <v>190</v>
      </c>
      <c r="C195" s="12" t="str">
        <f>IFERROR(VLOOKUP(B195,concorrenti!A:C,3,0)," ")</f>
        <v xml:space="preserve"> </v>
      </c>
      <c r="D195" s="12" t="e">
        <f>VLOOKUP(B195,concorrenti!A:E,5,0)</f>
        <v>#N/A</v>
      </c>
      <c r="E195" s="59" t="e">
        <f>VLOOKUP(B195,concorrenti!A$4:G$334,2,0)</f>
        <v>#N/A</v>
      </c>
      <c r="F195" s="131">
        <f>IFERROR(VLOOKUP(B195,'Nora Sciplino'!A$11:P$99,16,0),0)</f>
        <v>0</v>
      </c>
      <c r="G195" s="132">
        <f>IFERROR(VLOOKUP(B195,Castellotti!A$11:P$99,16,0),0)</f>
        <v>0</v>
      </c>
      <c r="H195" s="132">
        <f>IFERROR(VLOOKUP(B195,'Castelli Pavesi'!A$12:P$100,16,0),0)</f>
        <v>0</v>
      </c>
      <c r="I195" s="132">
        <f>IFERROR(VLOOKUP(B195,Solidarietà!A$12:P$100,16,0),0)</f>
        <v>0</v>
      </c>
      <c r="J195" s="131">
        <f>IFERROR(VLOOKUP(B195,'Coppa Monza'!A$12:P$100,16,0),0)</f>
        <v>0</v>
      </c>
      <c r="K195" s="131">
        <f>IFERROR(VLOOKUP(B195,Maserati!A$12:P$100,16,0),0)</f>
        <v>0</v>
      </c>
      <c r="L195" s="131">
        <f>IFERROR(VLOOKUP(B195,'200 Miglia CR'!A:P,16,0),0)</f>
        <v>0</v>
      </c>
      <c r="M195" s="131">
        <f>IFERROR(VLOOKUP(B195,Ambrosiano!A:Q,16,0),0)</f>
        <v>0</v>
      </c>
      <c r="N195" s="131">
        <f>IFERROR(VLOOKUP(B195,#REF!,16,0),0)</f>
        <v>0</v>
      </c>
      <c r="O195" s="135"/>
      <c r="P195" s="133">
        <f t="shared" si="24"/>
        <v>0</v>
      </c>
      <c r="Q195" s="8"/>
      <c r="R195" s="136">
        <f t="shared" si="22"/>
        <v>0</v>
      </c>
      <c r="S195" s="134" t="e">
        <f>VLOOKUP(R195,Regolamento!J$6:L$14,3,0)</f>
        <v>#N/A</v>
      </c>
      <c r="T195" s="8"/>
      <c r="U195" s="138">
        <f t="shared" si="23"/>
        <v>0</v>
      </c>
      <c r="V195" s="8"/>
    </row>
    <row r="196" spans="1:22" hidden="1" x14ac:dyDescent="0.25">
      <c r="A196" s="8">
        <v>191</v>
      </c>
      <c r="C196" s="12" t="str">
        <f>IFERROR(VLOOKUP(B196,concorrenti!A:C,3,0)," ")</f>
        <v xml:space="preserve"> </v>
      </c>
      <c r="D196" s="12" t="e">
        <f>VLOOKUP(B196,concorrenti!A:E,5,0)</f>
        <v>#N/A</v>
      </c>
      <c r="E196" s="59" t="e">
        <f>VLOOKUP(B196,concorrenti!A$4:G$334,2,0)</f>
        <v>#N/A</v>
      </c>
      <c r="F196" s="131">
        <f>IFERROR(VLOOKUP(B196,'Nora Sciplino'!A$11:P$99,16,0),0)</f>
        <v>0</v>
      </c>
      <c r="G196" s="132">
        <f>IFERROR(VLOOKUP(B196,Castellotti!A$11:P$99,16,0),0)</f>
        <v>0</v>
      </c>
      <c r="H196" s="132">
        <f>IFERROR(VLOOKUP(B196,'Castelli Pavesi'!A$12:P$100,16,0),0)</f>
        <v>0</v>
      </c>
      <c r="I196" s="132">
        <f>IFERROR(VLOOKUP(B196,Solidarietà!A$12:P$100,16,0),0)</f>
        <v>0</v>
      </c>
      <c r="J196" s="131">
        <f>IFERROR(VLOOKUP(B196,'Coppa Monza'!A$12:P$100,16,0),0)</f>
        <v>0</v>
      </c>
      <c r="K196" s="131">
        <f>IFERROR(VLOOKUP(B196,Maserati!A$12:P$100,16,0),0)</f>
        <v>0</v>
      </c>
      <c r="L196" s="131">
        <f>IFERROR(VLOOKUP(B196,'200 Miglia CR'!A:P,16,0),0)</f>
        <v>0</v>
      </c>
      <c r="M196" s="131">
        <f>IFERROR(VLOOKUP(B196,Ambrosiano!A:Q,16,0),0)</f>
        <v>0</v>
      </c>
      <c r="N196" s="131">
        <f>IFERROR(VLOOKUP(B196,#REF!,16,0),0)</f>
        <v>0</v>
      </c>
      <c r="O196" s="135"/>
      <c r="P196" s="133">
        <f t="shared" si="24"/>
        <v>0</v>
      </c>
      <c r="Q196" s="8"/>
      <c r="R196" s="136">
        <f t="shared" si="22"/>
        <v>0</v>
      </c>
      <c r="S196" s="134" t="e">
        <f>VLOOKUP(R196,Regolamento!J$6:L$14,3,0)</f>
        <v>#N/A</v>
      </c>
      <c r="T196" s="8"/>
      <c r="U196" s="138">
        <f t="shared" si="23"/>
        <v>0</v>
      </c>
      <c r="V196" s="8"/>
    </row>
    <row r="197" spans="1:22" hidden="1" x14ac:dyDescent="0.25">
      <c r="A197" s="8">
        <v>192</v>
      </c>
      <c r="C197" s="12" t="str">
        <f>IFERROR(VLOOKUP(B197,concorrenti!A:C,3,0)," ")</f>
        <v xml:space="preserve"> </v>
      </c>
      <c r="D197" s="12" t="e">
        <f>VLOOKUP(B197,concorrenti!A:E,5,0)</f>
        <v>#N/A</v>
      </c>
      <c r="E197" s="59" t="e">
        <f>VLOOKUP(B197,concorrenti!A$4:G$334,2,0)</f>
        <v>#N/A</v>
      </c>
      <c r="F197" s="131">
        <f>IFERROR(VLOOKUP(B197,'Nora Sciplino'!A$11:P$99,16,0),0)</f>
        <v>0</v>
      </c>
      <c r="G197" s="132">
        <f>IFERROR(VLOOKUP(B197,Castellotti!A$11:P$99,16,0),0)</f>
        <v>0</v>
      </c>
      <c r="H197" s="132">
        <f>IFERROR(VLOOKUP(B197,'Castelli Pavesi'!A$12:P$100,16,0),0)</f>
        <v>0</v>
      </c>
      <c r="I197" s="132">
        <f>IFERROR(VLOOKUP(B197,Solidarietà!A$12:P$100,16,0),0)</f>
        <v>0</v>
      </c>
      <c r="J197" s="131">
        <f>IFERROR(VLOOKUP(B197,'Coppa Monza'!A$12:P$100,16,0),0)</f>
        <v>0</v>
      </c>
      <c r="K197" s="131">
        <f>IFERROR(VLOOKUP(B197,Maserati!A$12:P$100,16,0),0)</f>
        <v>0</v>
      </c>
      <c r="L197" s="131">
        <f>IFERROR(VLOOKUP(B197,'200 Miglia CR'!A:P,16,0),0)</f>
        <v>0</v>
      </c>
      <c r="M197" s="131">
        <f>IFERROR(VLOOKUP(B197,Ambrosiano!A:Q,16,0),0)</f>
        <v>0</v>
      </c>
      <c r="N197" s="131">
        <f>IFERROR(VLOOKUP(B197,#REF!,16,0),0)</f>
        <v>0</v>
      </c>
      <c r="O197" s="135"/>
      <c r="P197" s="133">
        <f t="shared" si="24"/>
        <v>0</v>
      </c>
      <c r="Q197" s="8"/>
      <c r="R197" s="136">
        <f t="shared" si="22"/>
        <v>0</v>
      </c>
      <c r="S197" s="134" t="e">
        <f>VLOOKUP(R197,Regolamento!J$6:L$14,3,0)</f>
        <v>#N/A</v>
      </c>
      <c r="T197" s="8"/>
      <c r="U197" s="138">
        <f t="shared" si="23"/>
        <v>0</v>
      </c>
      <c r="V197" s="8"/>
    </row>
    <row r="198" spans="1:22" hidden="1" x14ac:dyDescent="0.25">
      <c r="A198" s="8">
        <v>193</v>
      </c>
      <c r="C198" s="12" t="str">
        <f>IFERROR(VLOOKUP(B198,concorrenti!A:C,3,0)," ")</f>
        <v xml:space="preserve"> </v>
      </c>
      <c r="D198" s="12" t="e">
        <f>VLOOKUP(B198,concorrenti!A:E,5,0)</f>
        <v>#N/A</v>
      </c>
      <c r="E198" s="59" t="e">
        <f>VLOOKUP(B198,concorrenti!A$4:G$334,2,0)</f>
        <v>#N/A</v>
      </c>
      <c r="F198" s="131">
        <f>IFERROR(VLOOKUP(B198,'Nora Sciplino'!A$11:P$99,16,0),0)</f>
        <v>0</v>
      </c>
      <c r="G198" s="132">
        <f>IFERROR(VLOOKUP(B198,Castellotti!A$11:P$99,16,0),0)</f>
        <v>0</v>
      </c>
      <c r="H198" s="132">
        <f>IFERROR(VLOOKUP(B198,'Castelli Pavesi'!A$12:P$100,16,0),0)</f>
        <v>0</v>
      </c>
      <c r="I198" s="132">
        <f>IFERROR(VLOOKUP(B198,Solidarietà!A$12:P$100,16,0),0)</f>
        <v>0</v>
      </c>
      <c r="J198" s="131">
        <f>IFERROR(VLOOKUP(B198,'Coppa Monza'!A$12:P$100,16,0),0)</f>
        <v>0</v>
      </c>
      <c r="K198" s="131">
        <f>IFERROR(VLOOKUP(B198,Maserati!A$12:P$100,16,0),0)</f>
        <v>0</v>
      </c>
      <c r="L198" s="131">
        <f>IFERROR(VLOOKUP(B198,'200 Miglia CR'!A:P,16,0),0)</f>
        <v>0</v>
      </c>
      <c r="M198" s="131">
        <f>IFERROR(VLOOKUP(B198,Ambrosiano!A:Q,16,0),0)</f>
        <v>0</v>
      </c>
      <c r="N198" s="131">
        <f>IFERROR(VLOOKUP(B198,#REF!,16,0),0)</f>
        <v>0</v>
      </c>
      <c r="O198" s="135"/>
      <c r="P198" s="133">
        <f t="shared" si="24"/>
        <v>0</v>
      </c>
      <c r="Q198" s="8"/>
      <c r="R198" s="136">
        <f t="shared" si="22"/>
        <v>0</v>
      </c>
      <c r="S198" s="134" t="e">
        <f>VLOOKUP(R198,Regolamento!J$6:L$14,3,0)</f>
        <v>#N/A</v>
      </c>
      <c r="T198" s="8"/>
      <c r="U198" s="138">
        <f t="shared" si="23"/>
        <v>0</v>
      </c>
      <c r="V198" s="8"/>
    </row>
    <row r="199" spans="1:22" hidden="1" x14ac:dyDescent="0.25">
      <c r="A199" s="8">
        <v>194</v>
      </c>
      <c r="E199" s="59"/>
      <c r="F199" s="131">
        <f>IFERROR(VLOOKUP(B199,'Nora Sciplino'!A$11:P$99,16,0),0)</f>
        <v>0</v>
      </c>
      <c r="G199" s="132">
        <f>IFERROR(VLOOKUP(B199,Castellotti!A$11:P$99,16,0),0)</f>
        <v>0</v>
      </c>
      <c r="H199" s="132">
        <f>IFERROR(VLOOKUP(B199,'Castelli Pavesi'!A$12:P$100,16,0),0)</f>
        <v>0</v>
      </c>
      <c r="I199" s="132">
        <f>IFERROR(VLOOKUP(B199,Solidarietà!A$12:P$100,16,0),0)</f>
        <v>0</v>
      </c>
      <c r="J199" s="131">
        <f>IFERROR(VLOOKUP(B199,'Coppa Monza'!A$12:P$100,16,0),0)</f>
        <v>0</v>
      </c>
      <c r="K199" s="131">
        <f>IFERROR(VLOOKUP(B199,Maserati!A$12:P$100,16,0),0)</f>
        <v>0</v>
      </c>
      <c r="L199" s="131">
        <f>IFERROR(VLOOKUP(B199,'200 Miglia CR'!A:P,16,0),0)</f>
        <v>0</v>
      </c>
      <c r="M199" s="131">
        <f>IFERROR(VLOOKUP(B199,Ambrosiano!A:Q,16,0),0)</f>
        <v>0</v>
      </c>
      <c r="N199" s="131">
        <f>IFERROR(VLOOKUP(B199,#REF!,16,0),0)</f>
        <v>0</v>
      </c>
      <c r="O199" s="135"/>
      <c r="P199" s="133">
        <f t="shared" si="24"/>
        <v>0</v>
      </c>
      <c r="Q199" s="8"/>
      <c r="R199" s="136">
        <f t="shared" si="22"/>
        <v>0</v>
      </c>
      <c r="S199" s="134" t="e">
        <f>VLOOKUP(R199,Regolamento!J$6:L$14,3,0)</f>
        <v>#N/A</v>
      </c>
      <c r="T199" s="8"/>
      <c r="U199" s="138">
        <f t="shared" si="23"/>
        <v>0</v>
      </c>
      <c r="V199" s="8"/>
    </row>
    <row r="200" spans="1:22" x14ac:dyDescent="0.25">
      <c r="A200" s="88"/>
      <c r="F200" s="39"/>
      <c r="G200" s="39"/>
      <c r="H200" s="84"/>
      <c r="I200" s="84"/>
      <c r="J200" s="39"/>
      <c r="K200" s="39"/>
      <c r="L200" s="39"/>
      <c r="M200" s="39"/>
      <c r="N200" s="39"/>
      <c r="P200" s="49"/>
      <c r="R200" s="57"/>
      <c r="S200" s="46"/>
      <c r="U200" s="38"/>
    </row>
    <row r="204" spans="1:22" ht="30" x14ac:dyDescent="0.25">
      <c r="F204" s="68" t="s">
        <v>64</v>
      </c>
      <c r="G204" s="124" t="s">
        <v>94</v>
      </c>
      <c r="H204" s="70" t="s">
        <v>325</v>
      </c>
      <c r="I204" s="123" t="s">
        <v>99</v>
      </c>
      <c r="J204" s="125" t="s">
        <v>429</v>
      </c>
      <c r="K204" s="189" t="s">
        <v>681</v>
      </c>
      <c r="L204" s="69" t="s">
        <v>326</v>
      </c>
      <c r="M204" s="121" t="s">
        <v>428</v>
      </c>
      <c r="N204" s="122" t="s">
        <v>100</v>
      </c>
      <c r="P204" s="40" t="s">
        <v>19</v>
      </c>
      <c r="R204" s="197" t="s">
        <v>57</v>
      </c>
      <c r="S204" s="198"/>
      <c r="U204" s="40" t="s">
        <v>19</v>
      </c>
    </row>
    <row r="205" spans="1:22" x14ac:dyDescent="0.25">
      <c r="F205" s="35">
        <f>+'Nora Sciplino'!P113</f>
        <v>672.30009999999993</v>
      </c>
      <c r="G205" s="36">
        <f>+Castellotti!P111</f>
        <v>600.00000000000011</v>
      </c>
      <c r="H205" s="52">
        <f>+'Castelli Pavesi'!P105</f>
        <v>367.8528</v>
      </c>
      <c r="I205" s="83">
        <f>+Solidarietà!P101</f>
        <v>146.02500000000001</v>
      </c>
      <c r="J205" s="126">
        <f>+'Coppa Monza'!P110</f>
        <v>468.93009999999992</v>
      </c>
      <c r="K205" s="190">
        <f>+Maserati!P105</f>
        <v>323.87040000000002</v>
      </c>
      <c r="L205" s="37">
        <f>+'200 Miglia CR'!P104</f>
        <v>741.16349999999989</v>
      </c>
      <c r="M205" s="92">
        <f>+'Erba Ghisallo'!S219</f>
        <v>0</v>
      </c>
      <c r="N205" s="53">
        <f>+Ambrosiano!Q205</f>
        <v>0</v>
      </c>
      <c r="P205" s="41" t="s">
        <v>56</v>
      </c>
      <c r="R205" s="42" t="s">
        <v>58</v>
      </c>
      <c r="S205" s="43" t="s">
        <v>37</v>
      </c>
      <c r="U205" s="41" t="s">
        <v>60</v>
      </c>
    </row>
    <row r="206" spans="1:22" x14ac:dyDescent="0.25">
      <c r="E206"/>
      <c r="F206" s="10">
        <f t="shared" ref="F206:L206" si="25">SUM(F208:F235)</f>
        <v>672.30009999999993</v>
      </c>
      <c r="G206" s="10">
        <f t="shared" si="25"/>
        <v>600.00000000000011</v>
      </c>
      <c r="H206" s="10">
        <f t="shared" si="25"/>
        <v>367.85379999999998</v>
      </c>
      <c r="I206" s="10">
        <f t="shared" si="25"/>
        <v>146.02500000000001</v>
      </c>
      <c r="J206" s="10">
        <f t="shared" si="25"/>
        <v>468.92999999999995</v>
      </c>
      <c r="K206" s="10">
        <f t="shared" si="25"/>
        <v>323.87040000000002</v>
      </c>
      <c r="L206" s="10">
        <f t="shared" si="25"/>
        <v>741.16349999999989</v>
      </c>
      <c r="P206"/>
      <c r="S206"/>
      <c r="U206"/>
    </row>
    <row r="207" spans="1:22" ht="15.75" x14ac:dyDescent="0.25">
      <c r="B207" s="140" t="s">
        <v>446</v>
      </c>
      <c r="F207" s="10">
        <f t="shared" ref="F207:H207" si="26">+F205-F206</f>
        <v>0</v>
      </c>
      <c r="G207" s="10">
        <f t="shared" si="26"/>
        <v>0</v>
      </c>
      <c r="H207" s="10">
        <f t="shared" si="26"/>
        <v>-9.9999999997635314E-4</v>
      </c>
      <c r="I207" s="10">
        <f t="shared" ref="I207:K207" si="27">+I205-I206</f>
        <v>0</v>
      </c>
      <c r="J207" s="10">
        <f t="shared" si="27"/>
        <v>9.9999999974897946E-5</v>
      </c>
      <c r="K207" s="10">
        <f t="shared" si="27"/>
        <v>0</v>
      </c>
      <c r="L207" s="10">
        <f>+L205-L206</f>
        <v>0</v>
      </c>
    </row>
    <row r="208" spans="1:22" x14ac:dyDescent="0.25">
      <c r="A208">
        <v>1</v>
      </c>
      <c r="B208" t="s">
        <v>240</v>
      </c>
      <c r="C208" s="59" t="str">
        <f>VLOOKUP(B208,concorrenti!A:G,7,0)</f>
        <v>MECCANICO</v>
      </c>
      <c r="D208" s="12">
        <f>VLOOKUP(B208,concorrenti!A:E,5,0)</f>
        <v>0</v>
      </c>
      <c r="E208" s="59" t="str">
        <f>VLOOKUP(B208,concorrenti!A$4:G$539,2,0)</f>
        <v>GAMS</v>
      </c>
      <c r="F208" s="127">
        <f>IFERROR(VLOOKUP(B208,'Nora Sciplino'!A$99:P$149,16,0),0)</f>
        <v>56.440000000000005</v>
      </c>
      <c r="G208" s="128">
        <f>IFERROR(VLOOKUP(B208,Castellotti!A$99:P$149,16,0),0)</f>
        <v>57.6</v>
      </c>
      <c r="H208" s="128">
        <f>IFERROR(VLOOKUP(B208,'Castelli Pavesi'!A$100:P$150,16,0),0)</f>
        <v>1E-3</v>
      </c>
      <c r="I208" s="128">
        <f>IFERROR(VLOOKUP(B208,Solidarietà!A$100:P$150,16,0),0)</f>
        <v>0</v>
      </c>
      <c r="J208" s="127">
        <f>IFERROR(VLOOKUP(B208,'Coppa Monza'!A$100:P$150,16,0),0)</f>
        <v>100.485</v>
      </c>
      <c r="K208" s="127">
        <f>IFERROR(VLOOKUP(B208,Maserati!A$101:P$150,16,0),0)</f>
        <v>107.16300000000001</v>
      </c>
      <c r="L208" s="127">
        <f>IFERROR(VLOOKUP(B208,'200 Miglia CR'!A$96:P$145,16,0),0)</f>
        <v>95.633999999999986</v>
      </c>
      <c r="M208" s="127">
        <f>IFERROR(VLOOKUP(B208,Ambrosiano!A:Q,16,0),0)</f>
        <v>0</v>
      </c>
      <c r="N208" s="127">
        <f>IFERROR(VLOOKUP(B208,#REF!,16,0),0)</f>
        <v>0</v>
      </c>
      <c r="O208" s="146"/>
      <c r="P208" s="129">
        <f t="shared" ref="P208:P235" si="28">+F208+H208+I208+G208+N208+L208+M208+J208+K208</f>
        <v>417.32299999999998</v>
      </c>
      <c r="Q208" s="147"/>
      <c r="R208" s="148">
        <f t="shared" ref="R208:R235" si="29">COUNTIF(F208:N208,"&lt;&gt;0")</f>
        <v>6</v>
      </c>
      <c r="S208" s="149">
        <f>VLOOKUP(R208,Regolamento!J$6:L$14,3,0)</f>
        <v>1.25</v>
      </c>
      <c r="T208" s="147"/>
      <c r="U208" s="150">
        <f t="shared" ref="U208:U235" si="30">IFERROR(+S208*P208,0)</f>
        <v>521.65374999999995</v>
      </c>
    </row>
    <row r="209" spans="1:21" x14ac:dyDescent="0.25">
      <c r="A209">
        <v>2</v>
      </c>
      <c r="B209" t="s">
        <v>212</v>
      </c>
      <c r="C209" s="59" t="str">
        <f>VLOOKUP(B209,concorrenti!A:G,7,0)</f>
        <v>MECCANICO</v>
      </c>
      <c r="D209" s="12">
        <f>VLOOKUP(B209,concorrenti!A:E,5,0)</f>
        <v>0</v>
      </c>
      <c r="E209" s="59" t="str">
        <f>VLOOKUP(B209,concorrenti!A$4:G$539,2,0)</f>
        <v>CMAE</v>
      </c>
      <c r="F209" s="131">
        <f>IFERROR(VLOOKUP(B209,'Nora Sciplino'!A$99:P$149,16,0),0)</f>
        <v>0</v>
      </c>
      <c r="G209" s="132">
        <f>IFERROR(VLOOKUP(B209,Castellotti!A$99:P$149,16,0),0)</f>
        <v>65.600000000000009</v>
      </c>
      <c r="H209" s="132">
        <f>IFERROR(VLOOKUP(B209,'Castelli Pavesi'!A$100:P$150,16,0),0)</f>
        <v>0</v>
      </c>
      <c r="I209" s="132">
        <f>IFERROR(VLOOKUP(B209,Solidarietà!A$100:P$150,16,0),0)</f>
        <v>0</v>
      </c>
      <c r="J209" s="131">
        <f>IFERROR(VLOOKUP(B209,'Coppa Monza'!A$100:P$150,16,0),0)</f>
        <v>111.65</v>
      </c>
      <c r="K209" s="131">
        <f>IFERROR(VLOOKUP(B209,Maserati!A$101:P$150,16,0),0)</f>
        <v>119.07</v>
      </c>
      <c r="L209" s="131">
        <f>IFERROR(VLOOKUP(B209,'200 Miglia CR'!A$96:P$145,16,0),0)</f>
        <v>100.94699999999999</v>
      </c>
      <c r="M209" s="131">
        <f>IFERROR(VLOOKUP(B209,Ambrosiano!A:Q,16,0),0)</f>
        <v>0</v>
      </c>
      <c r="N209" s="131">
        <f>IFERROR(VLOOKUP(B209,#REF!,16,0),0)</f>
        <v>0</v>
      </c>
      <c r="O209" s="151"/>
      <c r="P209" s="133">
        <f t="shared" si="28"/>
        <v>397.267</v>
      </c>
      <c r="Q209" s="8"/>
      <c r="R209" s="136">
        <f t="shared" si="29"/>
        <v>4</v>
      </c>
      <c r="S209" s="137">
        <f>VLOOKUP(R209,Regolamento!J$6:L$14,3,0)</f>
        <v>1.1499999999999999</v>
      </c>
      <c r="T209" s="8"/>
      <c r="U209" s="138">
        <f t="shared" si="30"/>
        <v>456.85704999999996</v>
      </c>
    </row>
    <row r="210" spans="1:21" x14ac:dyDescent="0.25">
      <c r="A210">
        <v>3</v>
      </c>
      <c r="B210" s="71" t="s">
        <v>267</v>
      </c>
      <c r="C210" s="59" t="str">
        <f>VLOOKUP(B210,concorrenti!A:G,7,0)</f>
        <v>MECCANICO</v>
      </c>
      <c r="D210" s="12">
        <f>VLOOKUP(B210,concorrenti!A:E,5,0)</f>
        <v>0</v>
      </c>
      <c r="E210" s="59" t="str">
        <f>VLOOKUP(B210,concorrenti!A$4:G$539,2,0)</f>
        <v>GAMS</v>
      </c>
      <c r="F210" s="131">
        <f>IFERROR(VLOOKUP(B210,'Nora Sciplino'!A$99:P$149,16,0),0)</f>
        <v>0</v>
      </c>
      <c r="G210" s="132">
        <f>IFERROR(VLOOKUP(B210,Castellotti!A$99:P$149,16,0),0)</f>
        <v>0</v>
      </c>
      <c r="H210" s="132">
        <f>IFERROR(VLOOKUP(B210,'Castelli Pavesi'!A$100:P$150,16,0),0)</f>
        <v>0</v>
      </c>
      <c r="I210" s="132">
        <f>IFERROR(VLOOKUP(B210,Solidarietà!A$100:P$150,16,0),0)</f>
        <v>146.02500000000001</v>
      </c>
      <c r="J210" s="131">
        <f>IFERROR(VLOOKUP(B210,'Coppa Monza'!A$100:P$150,16,0),0)</f>
        <v>0</v>
      </c>
      <c r="K210" s="131">
        <f>IFERROR(VLOOKUP(B210,Maserati!A$101:P$150,16,0),0)</f>
        <v>0</v>
      </c>
      <c r="L210" s="131">
        <f>IFERROR(VLOOKUP(B210,'200 Miglia CR'!A$96:P$145,16,0),0)</f>
        <v>119.54249999999999</v>
      </c>
      <c r="M210" s="131">
        <v>0</v>
      </c>
      <c r="N210" s="131">
        <v>0</v>
      </c>
      <c r="O210" s="151"/>
      <c r="P210" s="133">
        <f t="shared" si="28"/>
        <v>265.5675</v>
      </c>
      <c r="Q210" s="8"/>
      <c r="R210" s="136">
        <f t="shared" si="29"/>
        <v>2</v>
      </c>
      <c r="S210" s="137">
        <f>VLOOKUP(R210,Regolamento!J$6:L$14,3,0)</f>
        <v>1.05</v>
      </c>
      <c r="T210" s="8"/>
      <c r="U210" s="138">
        <f t="shared" si="30"/>
        <v>278.84587500000004</v>
      </c>
    </row>
    <row r="211" spans="1:21" x14ac:dyDescent="0.25">
      <c r="A211">
        <v>4</v>
      </c>
      <c r="B211" t="s">
        <v>242</v>
      </c>
      <c r="C211" s="59" t="str">
        <f>VLOOKUP(B211,concorrenti!A:G,7,0)</f>
        <v>MECCANICO</v>
      </c>
      <c r="D211" s="12">
        <f>VLOOKUP(B211,concorrenti!A:E,5,0)</f>
        <v>0</v>
      </c>
      <c r="E211" s="59" t="str">
        <f>VLOOKUP(B211,concorrenti!A$4:G$539,2,0)</f>
        <v>VAMS</v>
      </c>
      <c r="F211" s="131">
        <f>IFERROR(VLOOKUP(B211,'Nora Sciplino'!A$99:P$149,16,0),0)</f>
        <v>58.100000000000009</v>
      </c>
      <c r="G211" s="132">
        <f>IFERROR(VLOOKUP(B211,Castellotti!A$99:P$149,16,0),0)</f>
        <v>72</v>
      </c>
      <c r="H211" s="132">
        <f>IFERROR(VLOOKUP(B211,'Castelli Pavesi'!A$100:P$150,16,0),0)</f>
        <v>121.71600000000001</v>
      </c>
      <c r="I211" s="132">
        <f>IFERROR(VLOOKUP(B211,Solidarietà!A$100:P$150,16,0),0)</f>
        <v>0</v>
      </c>
      <c r="J211" s="131">
        <f>IFERROR(VLOOKUP(B211,'Coppa Monza'!A$100:P$150,16,0),0)</f>
        <v>0</v>
      </c>
      <c r="K211" s="131">
        <f>IFERROR(VLOOKUP($B211,Maserati!B$100:Q$150,16,0),0)</f>
        <v>0</v>
      </c>
      <c r="L211" s="131">
        <f>IFERROR(VLOOKUP(B211,'200 Miglia CR'!A$96:P$145,16,0),0)</f>
        <v>0</v>
      </c>
      <c r="M211" s="131">
        <f>IFERROR(VLOOKUP(B211,Ambrosiano!A:Q,16,0),0)</f>
        <v>0</v>
      </c>
      <c r="N211" s="131">
        <f>IFERROR(VLOOKUP(B211,#REF!,16,0),0)</f>
        <v>0</v>
      </c>
      <c r="O211" s="151"/>
      <c r="P211" s="133">
        <f t="shared" si="28"/>
        <v>251.81600000000003</v>
      </c>
      <c r="Q211" s="8"/>
      <c r="R211" s="136">
        <f t="shared" si="29"/>
        <v>3</v>
      </c>
      <c r="S211" s="137">
        <f>VLOOKUP(R211,Regolamento!J$6:L$14,3,0)</f>
        <v>1.1000000000000001</v>
      </c>
      <c r="T211" s="8"/>
      <c r="U211" s="138">
        <f t="shared" si="30"/>
        <v>276.99760000000003</v>
      </c>
    </row>
    <row r="212" spans="1:21" x14ac:dyDescent="0.25">
      <c r="A212">
        <v>5</v>
      </c>
      <c r="B212" t="s">
        <v>298</v>
      </c>
      <c r="C212" s="59" t="str">
        <f>VLOOKUP(B212,concorrenti!A:G,7,0)</f>
        <v>MECCANICO</v>
      </c>
      <c r="D212" s="12">
        <f>VLOOKUP(B212,concorrenti!A:E,5,0)</f>
        <v>0</v>
      </c>
      <c r="E212" s="59" t="str">
        <f>VLOOKUP(B212,concorrenti!A$4:G$539,2,0)</f>
        <v xml:space="preserve"> VCC CARDUCCI</v>
      </c>
      <c r="F212" s="131">
        <f>IFERROR(VLOOKUP(B212,'Nora Sciplino'!A$99:P$149,16,0),0)</f>
        <v>0</v>
      </c>
      <c r="G212" s="132">
        <f>IFERROR(VLOOKUP(B212,Castellotti!A$99:P$149,16,0),0)</f>
        <v>0</v>
      </c>
      <c r="H212" s="132">
        <f>IFERROR(VLOOKUP(B212,'Castelli Pavesi'!A$100:P$150,16,0),0)</f>
        <v>135.24</v>
      </c>
      <c r="I212" s="132">
        <f>IFERROR(VLOOKUP(B212,Solidarietà!A$100:P$150,16,0),0)</f>
        <v>0</v>
      </c>
      <c r="J212" s="131">
        <f>IFERROR(VLOOKUP(B212,'Coppa Monza'!A$100:P$150,16,0),0)</f>
        <v>0</v>
      </c>
      <c r="K212" s="131">
        <f>IFERROR(VLOOKUP(B212,Maserati!A$101:P$150,16,0),0)</f>
        <v>97.6374</v>
      </c>
      <c r="L212" s="131">
        <f>IFERROR(VLOOKUP(B212,'200 Miglia CR'!A$96:P$145,16,0),0)</f>
        <v>0</v>
      </c>
      <c r="M212" s="131">
        <f>IFERROR(VLOOKUP(B212,Ambrosiano!A:Q,16,0),0)</f>
        <v>0</v>
      </c>
      <c r="N212" s="131">
        <f>IFERROR(VLOOKUP(B212,#REF!,16,0),0)</f>
        <v>0</v>
      </c>
      <c r="O212" s="151"/>
      <c r="P212" s="133">
        <f t="shared" si="28"/>
        <v>232.87740000000002</v>
      </c>
      <c r="Q212" s="8"/>
      <c r="R212" s="136">
        <f t="shared" si="29"/>
        <v>2</v>
      </c>
      <c r="S212" s="137">
        <f>VLOOKUP(R212,Regolamento!J$6:L$14,3,0)</f>
        <v>1.05</v>
      </c>
      <c r="T212" s="8"/>
      <c r="U212" s="138">
        <f t="shared" si="30"/>
        <v>244.52127000000004</v>
      </c>
    </row>
    <row r="213" spans="1:21" x14ac:dyDescent="0.25">
      <c r="A213">
        <v>6</v>
      </c>
      <c r="B213" t="s">
        <v>72</v>
      </c>
      <c r="C213" s="59" t="str">
        <f>VLOOKUP(B213,concorrenti!A:G,7,0)</f>
        <v>MECCANICO</v>
      </c>
      <c r="D213" s="12">
        <f>VLOOKUP(B213,concorrenti!A:E,5,0)</f>
        <v>0</v>
      </c>
      <c r="E213" s="59" t="str">
        <f>VLOOKUP(B213,concorrenti!A$4:G$539,2,0)</f>
        <v>VAMS</v>
      </c>
      <c r="F213" s="131">
        <f>IFERROR(VLOOKUP(B213,'Nora Sciplino'!A$99:P$149,16,0),0)</f>
        <v>83</v>
      </c>
      <c r="G213" s="132">
        <f>IFERROR(VLOOKUP(B213,Castellotti!A$99:P$149,16,0),0)</f>
        <v>0</v>
      </c>
      <c r="H213" s="132">
        <f>IFERROR(VLOOKUP(B213,'Castelli Pavesi'!A$100:P$150,16,0),0)</f>
        <v>0</v>
      </c>
      <c r="I213" s="132">
        <f>IFERROR(VLOOKUP(B213,Solidarietà!A$100:P$150,16,0),0)</f>
        <v>0</v>
      </c>
      <c r="J213" s="131">
        <f>IFERROR(VLOOKUP(B213,'Coppa Monza'!A$100:P$150,16,0),0)</f>
        <v>0</v>
      </c>
      <c r="K213" s="131">
        <f>IFERROR(VLOOKUP(B213,Maserati!A$101:P$150,16,0),0)</f>
        <v>0</v>
      </c>
      <c r="L213" s="131">
        <f>IFERROR(VLOOKUP(B213,'200 Miglia CR'!A$96:P$145,16,0),0)</f>
        <v>132.82499999999999</v>
      </c>
      <c r="M213" s="131">
        <f>IFERROR(VLOOKUP(B213,Ambrosiano!A:Q,16,0),0)</f>
        <v>0</v>
      </c>
      <c r="N213" s="131">
        <f>IFERROR(VLOOKUP(B213,#REF!,16,0),0)</f>
        <v>0</v>
      </c>
      <c r="O213" s="151"/>
      <c r="P213" s="133">
        <f t="shared" si="28"/>
        <v>215.82499999999999</v>
      </c>
      <c r="Q213" s="8"/>
      <c r="R213" s="136">
        <f t="shared" si="29"/>
        <v>2</v>
      </c>
      <c r="S213" s="137">
        <f>VLOOKUP(R213,Regolamento!J$6:L$14,3,0)</f>
        <v>1.05</v>
      </c>
      <c r="T213" s="8"/>
      <c r="U213" s="138">
        <f t="shared" si="30"/>
        <v>226.61625000000001</v>
      </c>
    </row>
    <row r="214" spans="1:21" x14ac:dyDescent="0.25">
      <c r="A214">
        <v>7</v>
      </c>
      <c r="B214" t="s">
        <v>83</v>
      </c>
      <c r="C214" s="59" t="str">
        <f>VLOOKUP(B214,concorrenti!A:G,7,0)</f>
        <v>MECCANICO</v>
      </c>
      <c r="D214" s="12">
        <f>VLOOKUP(B214,concorrenti!A:E,5,0)</f>
        <v>0</v>
      </c>
      <c r="E214" s="59" t="str">
        <f>VLOOKUP(B214,concorrenti!A$4:G$539,2,0)</f>
        <v>VAMS</v>
      </c>
      <c r="F214" s="131">
        <f>IFERROR(VLOOKUP(B214,'Nora Sciplino'!A$99:P$149,16,0),0)</f>
        <v>63.080000000000005</v>
      </c>
      <c r="G214" s="132">
        <f>IFERROR(VLOOKUP(B214,Castellotti!A$99:P$149,16,0),0)</f>
        <v>0</v>
      </c>
      <c r="H214" s="132">
        <f>IFERROR(VLOOKUP(B214,'Castelli Pavesi'!A$100:P$150,16,0),0)</f>
        <v>0</v>
      </c>
      <c r="I214" s="132">
        <f>IFERROR(VLOOKUP(B214,Solidarietà!A$100:P$150,16,0),0)</f>
        <v>0</v>
      </c>
      <c r="J214" s="131">
        <f>IFERROR(VLOOKUP(B214,'Coppa Monza'!A$100:P$150,16,0),0)</f>
        <v>91.552999999999997</v>
      </c>
      <c r="K214" s="131">
        <f>IFERROR(VLOOKUP(B214,Maserati!A$101:P$150,16,0),0)</f>
        <v>0</v>
      </c>
      <c r="L214" s="131">
        <f>IFERROR(VLOOKUP(B214,'200 Miglia CR'!A$96:P$145,16,0),0)</f>
        <v>0</v>
      </c>
      <c r="M214" s="131">
        <f>IFERROR(VLOOKUP(B214,Ambrosiano!A:Q,16,0),0)</f>
        <v>0</v>
      </c>
      <c r="N214" s="131">
        <f>IFERROR(VLOOKUP(B214,#REF!,16,0),0)</f>
        <v>0</v>
      </c>
      <c r="O214" s="151"/>
      <c r="P214" s="133">
        <f t="shared" si="28"/>
        <v>154.63300000000001</v>
      </c>
      <c r="Q214" s="8"/>
      <c r="R214" s="136">
        <f t="shared" si="29"/>
        <v>2</v>
      </c>
      <c r="S214" s="137">
        <f>VLOOKUP(R214,Regolamento!J$6:L$14,3,0)</f>
        <v>1.05</v>
      </c>
      <c r="T214" s="8"/>
      <c r="U214" s="138">
        <f t="shared" si="30"/>
        <v>162.36465000000001</v>
      </c>
    </row>
    <row r="215" spans="1:21" x14ac:dyDescent="0.25">
      <c r="A215">
        <v>8</v>
      </c>
      <c r="B215" t="s">
        <v>228</v>
      </c>
      <c r="C215" s="59" t="str">
        <f>VLOOKUP(B215,concorrenti!A:G,7,0)</f>
        <v>MECCANICO</v>
      </c>
      <c r="D215" s="12">
        <f>VLOOKUP(B215,concorrenti!A:E,5,0)</f>
        <v>0</v>
      </c>
      <c r="E215" s="59" t="str">
        <f>VLOOKUP(B215,concorrenti!A$4:G$539,2,0)</f>
        <v>GAMS</v>
      </c>
      <c r="F215" s="131">
        <f>IFERROR(VLOOKUP(B215,'Nora Sciplino'!A$99:P$149,16,0),0)</f>
        <v>0</v>
      </c>
      <c r="G215" s="132">
        <f>IFERROR(VLOOKUP(B215,Castellotti!A$99:P$149,16,0),0)</f>
        <v>0</v>
      </c>
      <c r="H215" s="132">
        <f>IFERROR(VLOOKUP(B215,'Castelli Pavesi'!A$100:P$150,16,0),0)</f>
        <v>110.89680000000001</v>
      </c>
      <c r="I215" s="132">
        <f>IFERROR(VLOOKUP(B215,Solidarietà!A$100:P$150,16,0),0)</f>
        <v>0</v>
      </c>
      <c r="J215" s="131">
        <f>IFERROR(VLOOKUP(B215,'Coppa Monza'!A$100:P$150,16,0),0)</f>
        <v>0</v>
      </c>
      <c r="K215" s="131">
        <f>IFERROR(VLOOKUP(B215,Maserati!A$101:P$150,16,0),0)</f>
        <v>0</v>
      </c>
      <c r="L215" s="131">
        <f>IFERROR(VLOOKUP(B215,'200 Miglia CR'!A$96:P$145,16,0),0)</f>
        <v>0</v>
      </c>
      <c r="M215" s="131">
        <f>IFERROR(VLOOKUP(B215,Ambrosiano!A:Q,16,0),0)</f>
        <v>0</v>
      </c>
      <c r="N215" s="131">
        <f>IFERROR(VLOOKUP(B215,#REF!,16,0),0)</f>
        <v>0</v>
      </c>
      <c r="O215" s="151"/>
      <c r="P215" s="133">
        <f t="shared" si="28"/>
        <v>110.89680000000001</v>
      </c>
      <c r="Q215" s="8"/>
      <c r="R215" s="136">
        <f t="shared" si="29"/>
        <v>1</v>
      </c>
      <c r="S215" s="137">
        <f>VLOOKUP(R215,Regolamento!J$6:L$14,3,0)</f>
        <v>1</v>
      </c>
      <c r="T215" s="8"/>
      <c r="U215" s="138">
        <f t="shared" si="30"/>
        <v>110.89680000000001</v>
      </c>
    </row>
    <row r="216" spans="1:21" x14ac:dyDescent="0.25">
      <c r="A216">
        <v>9</v>
      </c>
      <c r="B216" t="s">
        <v>287</v>
      </c>
      <c r="C216" s="59" t="str">
        <f>VLOOKUP(B216,concorrenti!A:G,7,0)</f>
        <v>MECCANICO</v>
      </c>
      <c r="D216" s="12">
        <f>VLOOKUP(B216,concorrenti!A:E,5,0)</f>
        <v>0</v>
      </c>
      <c r="E216" s="59" t="str">
        <f>VLOOKUP(B216,concorrenti!A$4:G$539,2,0)</f>
        <v>CASTELLOTTI</v>
      </c>
      <c r="F216" s="131">
        <f>IFERROR(VLOOKUP(B216,'Nora Sciplino'!A$99:P$149,16,0),0)</f>
        <v>0</v>
      </c>
      <c r="G216" s="132">
        <f>IFERROR(VLOOKUP(B216,Castellotti!A$99:P$149,16,0),0)</f>
        <v>0</v>
      </c>
      <c r="H216" s="132">
        <f>IFERROR(VLOOKUP(B216,'Castelli Pavesi'!A$100:P$150,16,0),0)</f>
        <v>0</v>
      </c>
      <c r="I216" s="132">
        <f>IFERROR(VLOOKUP(B216,Solidarietà!A$100:P$150,16,0),0)</f>
        <v>0</v>
      </c>
      <c r="J216" s="131">
        <f>IFERROR(VLOOKUP(B216,'Coppa Monza'!A$100:P$150,16,0),0)</f>
        <v>0</v>
      </c>
      <c r="K216" s="131">
        <f>IFERROR(VLOOKUP(B216,Maserati!A$101:P$150,16,0),0)</f>
        <v>0</v>
      </c>
      <c r="L216" s="131">
        <f>IFERROR(VLOOKUP(B216,'200 Miglia CR'!A$96:P$145,16,0),0)</f>
        <v>108.91649999999997</v>
      </c>
      <c r="M216" s="131">
        <f>IFERROR(VLOOKUP(B216,Ambrosiano!A:Q,16,0),0)</f>
        <v>0</v>
      </c>
      <c r="N216" s="131">
        <f>IFERROR(VLOOKUP(B216,#REF!,16,0),0)</f>
        <v>0</v>
      </c>
      <c r="O216" s="151"/>
      <c r="P216" s="133">
        <f t="shared" si="28"/>
        <v>108.91649999999997</v>
      </c>
      <c r="Q216" s="8"/>
      <c r="R216" s="136">
        <f t="shared" si="29"/>
        <v>1</v>
      </c>
      <c r="S216" s="137">
        <f>VLOOKUP(R216,Regolamento!J$6:L$14,3,0)</f>
        <v>1</v>
      </c>
      <c r="T216" s="8"/>
      <c r="U216" s="138">
        <f t="shared" si="30"/>
        <v>108.91649999999997</v>
      </c>
    </row>
    <row r="217" spans="1:21" x14ac:dyDescent="0.25">
      <c r="A217">
        <v>10</v>
      </c>
      <c r="B217" t="s">
        <v>405</v>
      </c>
      <c r="C217" s="59" t="str">
        <f>VLOOKUP(B217,concorrenti!A:G,7,0)</f>
        <v>MECCANICO</v>
      </c>
      <c r="D217" s="12">
        <f>VLOOKUP(B217,concorrenti!A:E,5,0)</f>
        <v>0</v>
      </c>
      <c r="E217" s="59" t="str">
        <f>VLOOKUP(B217,concorrenti!A$4:G$539,2,0)</f>
        <v>CAVEC</v>
      </c>
      <c r="F217" s="131">
        <f>IFERROR(VLOOKUP(B217,'Nora Sciplino'!A$99:P$149,16,0),0)</f>
        <v>0</v>
      </c>
      <c r="G217" s="132">
        <f>IFERROR(VLOOKUP(B217,Castellotti!A$99:P$149,16,0),0)</f>
        <v>0</v>
      </c>
      <c r="H217" s="132">
        <f>IFERROR(VLOOKUP(B217,'Castelli Pavesi'!A$100:P$150,16,0),0)</f>
        <v>0</v>
      </c>
      <c r="I217" s="132">
        <f>IFERROR(VLOOKUP(B217,Solidarietà!A$100:P$150,16,0),0)</f>
        <v>0</v>
      </c>
      <c r="J217" s="131">
        <f>IFERROR(VLOOKUP(B217,'Coppa Monza'!A$100:P$150,16,0),0)</f>
        <v>0</v>
      </c>
      <c r="K217" s="131">
        <f>IFERROR(VLOOKUP(B217,Maserati!A$101:P$150,16,0),0)</f>
        <v>0</v>
      </c>
      <c r="L217" s="131">
        <f>IFERROR(VLOOKUP(B217,'200 Miglia CR'!A$96:P$145,16,0),0)</f>
        <v>92.977499999999992</v>
      </c>
      <c r="M217" s="131">
        <f>IFERROR(VLOOKUP(B217,Ambrosiano!A:Q,16,0),0)</f>
        <v>0</v>
      </c>
      <c r="N217" s="131">
        <f>IFERROR(VLOOKUP(B217,#REF!,16,0),0)</f>
        <v>0</v>
      </c>
      <c r="O217" s="151"/>
      <c r="P217" s="133">
        <f t="shared" si="28"/>
        <v>92.977499999999992</v>
      </c>
      <c r="Q217" s="8"/>
      <c r="R217" s="136">
        <f t="shared" si="29"/>
        <v>1</v>
      </c>
      <c r="S217" s="137">
        <f>VLOOKUP(R217,Regolamento!J$6:L$14,3,0)</f>
        <v>1</v>
      </c>
      <c r="T217" s="8"/>
      <c r="U217" s="138">
        <f t="shared" si="30"/>
        <v>92.977499999999992</v>
      </c>
    </row>
    <row r="218" spans="1:21" x14ac:dyDescent="0.25">
      <c r="A218">
        <v>11</v>
      </c>
      <c r="B218" t="s">
        <v>409</v>
      </c>
      <c r="C218" s="59" t="str">
        <f>VLOOKUP(B218,concorrenti!A:G,7,0)</f>
        <v>MECCANICO</v>
      </c>
      <c r="D218" s="12">
        <f>VLOOKUP(B218,concorrenti!A:E,5,0)</f>
        <v>0</v>
      </c>
      <c r="E218" s="59" t="str">
        <f>VLOOKUP(B218,concorrenti!A$4:G$539,2,0)</f>
        <v>CAVEC</v>
      </c>
      <c r="F218" s="131">
        <f>IFERROR(VLOOKUP(B218,'Nora Sciplino'!A$99:P$149,16,0),0)</f>
        <v>0</v>
      </c>
      <c r="G218" s="132">
        <f>IFERROR(VLOOKUP(B218,Castellotti!A$99:P$149,16,0),0)</f>
        <v>0</v>
      </c>
      <c r="H218" s="132">
        <f>IFERROR(VLOOKUP(B218,'Castelli Pavesi'!A$100:P$150,16,0),0)</f>
        <v>0</v>
      </c>
      <c r="I218" s="132">
        <f>IFERROR(VLOOKUP(B218,Solidarietà!A$100:P$150,16,0),0)</f>
        <v>0</v>
      </c>
      <c r="J218" s="131">
        <f>IFERROR(VLOOKUP(B218,'Coppa Monza'!A$100:P$150,16,0),0)</f>
        <v>0</v>
      </c>
      <c r="K218" s="131">
        <f>IFERROR(VLOOKUP(B218,Maserati!A$101:P$150,16,0),0)</f>
        <v>0</v>
      </c>
      <c r="L218" s="131">
        <f>IFERROR(VLOOKUP(B218,'200 Miglia CR'!A$96:P$145,16,0),0)</f>
        <v>90.320999999999984</v>
      </c>
      <c r="M218" s="131">
        <f>IFERROR(VLOOKUP(B218,Ambrosiano!A:Q,16,0),0)</f>
        <v>0</v>
      </c>
      <c r="N218" s="131">
        <f>IFERROR(VLOOKUP(B218,#REF!,16,0),0)</f>
        <v>0</v>
      </c>
      <c r="O218" s="151"/>
      <c r="P218" s="133">
        <f t="shared" si="28"/>
        <v>90.320999999999984</v>
      </c>
      <c r="Q218" s="8"/>
      <c r="R218" s="136">
        <f t="shared" si="29"/>
        <v>1</v>
      </c>
      <c r="S218" s="137">
        <f>VLOOKUP(R218,Regolamento!J$6:L$14,3,0)</f>
        <v>1</v>
      </c>
      <c r="T218" s="8"/>
      <c r="U218" s="138">
        <f t="shared" si="30"/>
        <v>90.320999999999984</v>
      </c>
    </row>
    <row r="219" spans="1:21" x14ac:dyDescent="0.25">
      <c r="A219">
        <v>12</v>
      </c>
      <c r="B219" s="8" t="s">
        <v>693</v>
      </c>
      <c r="C219" s="59" t="str">
        <f>VLOOKUP(B219,concorrenti!A:G,7,0)</f>
        <v>MECCANICO</v>
      </c>
      <c r="D219" s="12">
        <f>VLOOKUP(B219,concorrenti!A:E,5,0)</f>
        <v>0</v>
      </c>
      <c r="E219" s="59" t="str">
        <f>VLOOKUP(B219,concorrenti!A$4:G$539,2,0)</f>
        <v>CMAE</v>
      </c>
      <c r="F219" s="131">
        <f>IFERROR(VLOOKUP(B219,'Nora Sciplino'!A$99:P$149,16,0),0)</f>
        <v>0</v>
      </c>
      <c r="G219" s="132">
        <f>IFERROR(VLOOKUP(B219,Castellotti!A$99:P$149,16,0),0)</f>
        <v>0</v>
      </c>
      <c r="H219" s="132">
        <f>IFERROR(VLOOKUP(B219,'Castelli Pavesi'!A$100:P$150,16,0),0)</f>
        <v>0</v>
      </c>
      <c r="I219" s="132">
        <f>IFERROR(VLOOKUP(B219,Solidarietà!A$100:P$150,16,0),0)</f>
        <v>0</v>
      </c>
      <c r="J219" s="131">
        <f>IFERROR(VLOOKUP(B219,'Coppa Monza'!A$100:P$150,16,0),0)</f>
        <v>84.853999999999999</v>
      </c>
      <c r="K219" s="131">
        <f>IFERROR(VLOOKUP(B219,Maserati!A$101:P$150,16,0),0)</f>
        <v>0</v>
      </c>
      <c r="L219" s="131">
        <f>IFERROR(VLOOKUP(B219,'200 Miglia CR'!A$96:P$145,16,0),0)</f>
        <v>0</v>
      </c>
      <c r="M219" s="131">
        <f>IFERROR(VLOOKUP(B219,Ambrosiano!A:Q,16,0),0)</f>
        <v>0</v>
      </c>
      <c r="N219" s="131">
        <f>IFERROR(VLOOKUP(B219,#REF!,16,0),0)</f>
        <v>0</v>
      </c>
      <c r="O219" s="151"/>
      <c r="P219" s="133">
        <f t="shared" si="28"/>
        <v>84.853999999999999</v>
      </c>
      <c r="Q219" s="8"/>
      <c r="R219" s="136">
        <f t="shared" si="29"/>
        <v>1</v>
      </c>
      <c r="S219" s="137">
        <f>VLOOKUP(R219,Regolamento!J$6:L$14,3,0)</f>
        <v>1</v>
      </c>
      <c r="T219" s="8"/>
      <c r="U219" s="138">
        <f t="shared" si="30"/>
        <v>84.853999999999999</v>
      </c>
    </row>
    <row r="220" spans="1:21" x14ac:dyDescent="0.25">
      <c r="A220">
        <v>13</v>
      </c>
      <c r="B220" s="8" t="s">
        <v>694</v>
      </c>
      <c r="C220" s="59" t="str">
        <f>VLOOKUP(B220,concorrenti!A:G,7,0)</f>
        <v>MECCANICO</v>
      </c>
      <c r="D220" s="12">
        <f>VLOOKUP(B220,concorrenti!A:E,5,0)</f>
        <v>0</v>
      </c>
      <c r="E220" s="59" t="str">
        <f>VLOOKUP(B220,concorrenti!A$4:G$539,2,0)</f>
        <v>VCC COMO</v>
      </c>
      <c r="F220" s="131">
        <f>IFERROR(VLOOKUP(B220,'Nora Sciplino'!A$99:P$149,16,0),0)</f>
        <v>0</v>
      </c>
      <c r="G220" s="132">
        <f>IFERROR(VLOOKUP(B220,Castellotti!A$99:P$149,16,0),0)</f>
        <v>0</v>
      </c>
      <c r="H220" s="132">
        <f>IFERROR(VLOOKUP(B220,'Castelli Pavesi'!A$100:P$150,16,0),0)</f>
        <v>0</v>
      </c>
      <c r="I220" s="132">
        <f>IFERROR(VLOOKUP(B220,Solidarietà!A$100:P$150,16,0),0)</f>
        <v>0</v>
      </c>
      <c r="J220" s="131">
        <f>IFERROR(VLOOKUP(B220,'Coppa Monza'!A$100:P$150,16,0),0)</f>
        <v>80.387999999999991</v>
      </c>
      <c r="K220" s="131">
        <f>IFERROR(VLOOKUP(B220,Maserati!A$101:P$150,16,0),0)</f>
        <v>0</v>
      </c>
      <c r="L220" s="131">
        <f>IFERROR(VLOOKUP(B220,'200 Miglia CR'!A$96:P$145,16,0),0)</f>
        <v>0</v>
      </c>
      <c r="M220" s="131">
        <f>IFERROR(VLOOKUP(B220,Ambrosiano!A:Q,16,0),0)</f>
        <v>0</v>
      </c>
      <c r="N220" s="131">
        <f>IFERROR(VLOOKUP(B220,#REF!,16,0),0)</f>
        <v>0</v>
      </c>
      <c r="O220" s="151"/>
      <c r="P220" s="133">
        <f t="shared" si="28"/>
        <v>80.387999999999991</v>
      </c>
      <c r="Q220" s="8"/>
      <c r="R220" s="136">
        <f t="shared" si="29"/>
        <v>1</v>
      </c>
      <c r="S220" s="137">
        <f>VLOOKUP(R220,Regolamento!J$6:L$14,3,0)</f>
        <v>1</v>
      </c>
      <c r="T220" s="8"/>
      <c r="U220" s="138">
        <f t="shared" si="30"/>
        <v>80.387999999999991</v>
      </c>
    </row>
    <row r="221" spans="1:21" x14ac:dyDescent="0.25">
      <c r="A221">
        <v>14</v>
      </c>
      <c r="B221" t="s">
        <v>201</v>
      </c>
      <c r="C221" s="59" t="str">
        <f>VLOOKUP(B221,concorrenti!A:G,7,0)</f>
        <v>MECCANICO</v>
      </c>
      <c r="D221" s="12">
        <f>VLOOKUP(B221,concorrenti!A:E,5,0)</f>
        <v>0</v>
      </c>
      <c r="E221" s="59" t="str">
        <f>VLOOKUP(B221,concorrenti!A$4:G$539,2,0)</f>
        <v>GAMS</v>
      </c>
      <c r="F221" s="131">
        <f>IFERROR(VLOOKUP(B221,'Nora Sciplino'!A$99:P$149,16,0),0)</f>
        <v>0</v>
      </c>
      <c r="G221" s="132">
        <f>IFERROR(VLOOKUP(B221,Castellotti!A$99:P$149,16,0),0)</f>
        <v>80</v>
      </c>
      <c r="H221" s="132">
        <f>IFERROR(VLOOKUP(B221,'Castelli Pavesi'!A$100:P$150,16,0),0)</f>
        <v>0</v>
      </c>
      <c r="I221" s="132">
        <f>IFERROR(VLOOKUP(B221,Solidarietà!A$100:P$150,16,0),0)</f>
        <v>0</v>
      </c>
      <c r="J221" s="131">
        <f>IFERROR(VLOOKUP(B221,'Coppa Monza'!A$100:P$150,16,0),0)</f>
        <v>0</v>
      </c>
      <c r="K221" s="131">
        <f>IFERROR(VLOOKUP(B221,Maserati!A$101:P$150,16,0),0)</f>
        <v>0</v>
      </c>
      <c r="L221" s="131">
        <f>IFERROR(VLOOKUP(B221,'200 Miglia CR'!A$96:P$145,16,0),0)</f>
        <v>0</v>
      </c>
      <c r="M221" s="131">
        <f>IFERROR(VLOOKUP(B221,Ambrosiano!A:Q,16,0),0)</f>
        <v>0</v>
      </c>
      <c r="N221" s="131">
        <f>IFERROR(VLOOKUP(B221,#REF!,16,0),0)</f>
        <v>0</v>
      </c>
      <c r="O221" s="151"/>
      <c r="P221" s="133">
        <f t="shared" si="28"/>
        <v>80</v>
      </c>
      <c r="Q221" s="8"/>
      <c r="R221" s="136">
        <f t="shared" si="29"/>
        <v>1</v>
      </c>
      <c r="S221" s="137">
        <f>VLOOKUP(R221,Regolamento!J$6:L$14,3,0)</f>
        <v>1</v>
      </c>
      <c r="T221" s="8"/>
      <c r="U221" s="138">
        <f t="shared" si="30"/>
        <v>80</v>
      </c>
    </row>
    <row r="222" spans="1:21" x14ac:dyDescent="0.25">
      <c r="A222">
        <v>15</v>
      </c>
      <c r="B222" t="s">
        <v>13</v>
      </c>
      <c r="C222" s="59" t="str">
        <f>VLOOKUP(B222,concorrenti!A:G,7,0)</f>
        <v>MECCANICO</v>
      </c>
      <c r="D222" s="12">
        <f>VLOOKUP(B222,concorrenti!A:E,5,0)</f>
        <v>0</v>
      </c>
      <c r="E222" s="59" t="str">
        <f>VLOOKUP(B222,concorrenti!A$4:G$539,2,0)</f>
        <v>VAMS</v>
      </c>
      <c r="F222" s="131">
        <f>IFERROR(VLOOKUP(B222,'Nora Sciplino'!A$99:P$149,16,0),0)</f>
        <v>74.7</v>
      </c>
      <c r="G222" s="132">
        <f>IFERROR(VLOOKUP(B222,Castellotti!A$99:P$149,16,0),0)</f>
        <v>0</v>
      </c>
      <c r="H222" s="132">
        <f>IFERROR(VLOOKUP(B222,'Castelli Pavesi'!A$100:P$150,16,0),0)</f>
        <v>0</v>
      </c>
      <c r="I222" s="132">
        <f>IFERROR(VLOOKUP(B222,Solidarietà!A$100:P$150,16,0),0)</f>
        <v>0</v>
      </c>
      <c r="J222" s="131">
        <f>IFERROR(VLOOKUP(B222,'Coppa Monza'!A$100:P$150,16,0),0)</f>
        <v>0</v>
      </c>
      <c r="K222" s="131">
        <f>IFERROR(VLOOKUP(B222,Maserati!A$101:P$150,16,0),0)</f>
        <v>0</v>
      </c>
      <c r="L222" s="131">
        <f>IFERROR(VLOOKUP(B222,'200 Miglia CR'!A$96:P$145,16,0),0)</f>
        <v>0</v>
      </c>
      <c r="M222" s="131">
        <f>IFERROR(VLOOKUP(B222,Ambrosiano!A:Q,16,0),0)</f>
        <v>0</v>
      </c>
      <c r="N222" s="131">
        <f>IFERROR(VLOOKUP(B222,#REF!,16,0),0)</f>
        <v>0</v>
      </c>
      <c r="O222" s="151"/>
      <c r="P222" s="133">
        <f t="shared" si="28"/>
        <v>74.7</v>
      </c>
      <c r="Q222" s="8"/>
      <c r="R222" s="136">
        <f t="shared" si="29"/>
        <v>1</v>
      </c>
      <c r="S222" s="137">
        <f>VLOOKUP(R222,Regolamento!J$6:L$14,3,0)</f>
        <v>1</v>
      </c>
      <c r="T222" s="8"/>
      <c r="U222" s="138">
        <f t="shared" si="30"/>
        <v>74.7</v>
      </c>
    </row>
    <row r="223" spans="1:21" x14ac:dyDescent="0.25">
      <c r="A223">
        <v>16</v>
      </c>
      <c r="B223" t="s">
        <v>78</v>
      </c>
      <c r="C223" s="59" t="str">
        <f>VLOOKUP(B223,concorrenti!A:G,7,0)</f>
        <v>MECCANICO</v>
      </c>
      <c r="D223" s="12">
        <f>VLOOKUP(B223,concorrenti!A:E,5,0)</f>
        <v>0</v>
      </c>
      <c r="E223" s="59" t="str">
        <f>VLOOKUP(B223,concorrenti!A$4:G$539,2,0)</f>
        <v>VAMS</v>
      </c>
      <c r="F223" s="131">
        <f>IFERROR(VLOOKUP(B223,'Nora Sciplino'!A$99:P$149,16,0),0)</f>
        <v>68.06</v>
      </c>
      <c r="G223" s="132">
        <f>IFERROR(VLOOKUP(B223,Castellotti!A$99:P$149,16,0),0)</f>
        <v>0</v>
      </c>
      <c r="H223" s="132">
        <f>IFERROR(VLOOKUP(B223,'Castelli Pavesi'!A$100:P$150,16,0),0)</f>
        <v>0</v>
      </c>
      <c r="I223" s="132">
        <f>IFERROR(VLOOKUP(B223,Solidarietà!A$100:P$150,16,0),0)</f>
        <v>0</v>
      </c>
      <c r="J223" s="131">
        <f>IFERROR(VLOOKUP(B223,'Coppa Monza'!A$100:P$150,16,0),0)</f>
        <v>0</v>
      </c>
      <c r="K223" s="131">
        <f>IFERROR(VLOOKUP(B223,Maserati!A$101:P$150,16,0),0)</f>
        <v>0</v>
      </c>
      <c r="L223" s="131">
        <f>IFERROR(VLOOKUP(B223,'200 Miglia CR'!A$96:P$145,16,0),0)</f>
        <v>0</v>
      </c>
      <c r="M223" s="131">
        <f>IFERROR(VLOOKUP(B223,Ambrosiano!A:Q,16,0),0)</f>
        <v>0</v>
      </c>
      <c r="N223" s="131">
        <f>IFERROR(VLOOKUP(B223,#REF!,16,0),0)</f>
        <v>0</v>
      </c>
      <c r="O223" s="151"/>
      <c r="P223" s="133">
        <f t="shared" si="28"/>
        <v>68.06</v>
      </c>
      <c r="Q223" s="8"/>
      <c r="R223" s="136">
        <f t="shared" si="29"/>
        <v>1</v>
      </c>
      <c r="S223" s="137">
        <f>VLOOKUP(R223,Regolamento!J$6:L$14,3,0)</f>
        <v>1</v>
      </c>
      <c r="T223" s="8"/>
      <c r="U223" s="138">
        <f t="shared" si="30"/>
        <v>68.06</v>
      </c>
    </row>
    <row r="224" spans="1:21" x14ac:dyDescent="0.25">
      <c r="A224">
        <v>17</v>
      </c>
      <c r="B224" t="s">
        <v>538</v>
      </c>
      <c r="C224" s="59" t="str">
        <f>VLOOKUP(B224,concorrenti!A:G,7,0)</f>
        <v>MECCANICO</v>
      </c>
      <c r="D224" s="12">
        <f>VLOOKUP(B224,concorrenti!A:E,5,0)</f>
        <v>0</v>
      </c>
      <c r="E224" s="59" t="str">
        <f>VLOOKUP(B224,concorrenti!A$4:G$539,2,0)</f>
        <v>CMAE</v>
      </c>
      <c r="F224" s="131">
        <f>IFERROR(VLOOKUP(B224,'Nora Sciplino'!A$99:P$149,16,0),0)</f>
        <v>0</v>
      </c>
      <c r="G224" s="132">
        <f>IFERROR(VLOOKUP(B224,Castellotti!A$99:P$149,16,0),0)</f>
        <v>60.800000000000004</v>
      </c>
      <c r="H224" s="132">
        <f>IFERROR(VLOOKUP(B224,'Castelli Pavesi'!A$100:P$150,16,0),0)</f>
        <v>0</v>
      </c>
      <c r="I224" s="132">
        <f>IFERROR(VLOOKUP(B224,Solidarietà!A$100:P$150,16,0),0)</f>
        <v>0</v>
      </c>
      <c r="J224" s="131">
        <f>IFERROR(VLOOKUP(B224,'Coppa Monza'!A$100:P$150,16,0),0)</f>
        <v>0</v>
      </c>
      <c r="K224" s="131">
        <f>IFERROR(VLOOKUP(B224,Maserati!A$101:P$150,16,0),0)</f>
        <v>0</v>
      </c>
      <c r="L224" s="131">
        <f>IFERROR(VLOOKUP(B224,'200 Miglia CR'!A$96:P$145,16,0),0)</f>
        <v>0</v>
      </c>
      <c r="M224" s="131">
        <f>IFERROR(VLOOKUP(B224,Ambrosiano!A:Q,16,0),0)</f>
        <v>0</v>
      </c>
      <c r="N224" s="131">
        <f>IFERROR(VLOOKUP(B224,#REF!,16,0),0)</f>
        <v>0</v>
      </c>
      <c r="O224" s="151"/>
      <c r="P224" s="133">
        <f t="shared" si="28"/>
        <v>60.800000000000004</v>
      </c>
      <c r="Q224" s="8"/>
      <c r="R224" s="136">
        <f t="shared" si="29"/>
        <v>1</v>
      </c>
      <c r="S224" s="137">
        <f>VLOOKUP(R224,Regolamento!J$6:L$14,3,0)</f>
        <v>1</v>
      </c>
      <c r="T224" s="8"/>
      <c r="U224" s="138">
        <f t="shared" si="30"/>
        <v>60.800000000000004</v>
      </c>
    </row>
    <row r="225" spans="1:26" x14ac:dyDescent="0.25">
      <c r="A225">
        <v>18</v>
      </c>
      <c r="B225" t="s">
        <v>442</v>
      </c>
      <c r="C225" s="59" t="str">
        <f>VLOOKUP(B225,concorrenti!A:G,7,0)</f>
        <v>MECCANICO</v>
      </c>
      <c r="D225" s="12">
        <f>VLOOKUP(B225,concorrenti!A:E,5,0)</f>
        <v>0</v>
      </c>
      <c r="E225" s="59" t="str">
        <f>VLOOKUP(B225,concorrenti!A$4:G$539,2,0)</f>
        <v>GAMS</v>
      </c>
      <c r="F225" s="131">
        <f>IFERROR(VLOOKUP(B225,'Nora Sciplino'!A$99:P$149,16,0),0)</f>
        <v>59.760000000000005</v>
      </c>
      <c r="G225" s="132">
        <f>IFERROR(VLOOKUP(B225,Castellotti!A$99:P$149,16,0),0)</f>
        <v>0</v>
      </c>
      <c r="H225" s="132">
        <f>IFERROR(VLOOKUP(B225,'Castelli Pavesi'!A$100:P$150,16,0),0)</f>
        <v>0</v>
      </c>
      <c r="I225" s="132">
        <f>IFERROR(VLOOKUP(B225,Solidarietà!A$100:P$150,16,0),0)</f>
        <v>0</v>
      </c>
      <c r="J225" s="131">
        <f>IFERROR(VLOOKUP(B225,'Coppa Monza'!A$100:P$150,16,0),0)</f>
        <v>0</v>
      </c>
      <c r="K225" s="131">
        <f>IFERROR(VLOOKUP(B225,Maserati!A$101:P$150,16,0),0)</f>
        <v>0</v>
      </c>
      <c r="L225" s="131">
        <f>IFERROR(VLOOKUP(B225,'200 Miglia CR'!A$96:P$145,16,0),0)</f>
        <v>0</v>
      </c>
      <c r="M225" s="131">
        <f>IFERROR(VLOOKUP(B225,Ambrosiano!A:Q,16,0),0)</f>
        <v>0</v>
      </c>
      <c r="N225" s="131">
        <f>IFERROR(VLOOKUP(B225,#REF!,16,0),0)</f>
        <v>0</v>
      </c>
      <c r="O225" s="151"/>
      <c r="P225" s="133">
        <f t="shared" si="28"/>
        <v>59.760000000000005</v>
      </c>
      <c r="Q225" s="8"/>
      <c r="R225" s="136">
        <f t="shared" si="29"/>
        <v>1</v>
      </c>
      <c r="S225" s="137">
        <f>VLOOKUP(R225,Regolamento!J$6:L$14,3,0)</f>
        <v>1</v>
      </c>
      <c r="T225" s="8"/>
      <c r="U225" s="138">
        <f t="shared" si="30"/>
        <v>59.760000000000005</v>
      </c>
    </row>
    <row r="226" spans="1:26" x14ac:dyDescent="0.25">
      <c r="A226">
        <v>19</v>
      </c>
      <c r="B226" s="8" t="s">
        <v>86</v>
      </c>
      <c r="C226" s="59" t="str">
        <f>VLOOKUP(B226,concorrenti!A:G,7,0)</f>
        <v>MECCANICO</v>
      </c>
      <c r="D226" s="12">
        <f>VLOOKUP(B226,concorrenti!A:E,5,0)</f>
        <v>0</v>
      </c>
      <c r="E226" s="59" t="str">
        <f>VLOOKUP(B226,concorrenti!A$4:G$539,2,0)</f>
        <v>VALTELLINA</v>
      </c>
      <c r="F226" s="131">
        <f>IFERROR(VLOOKUP(B226,'Nora Sciplino'!A$99:P$149,16,0),0)</f>
        <v>0</v>
      </c>
      <c r="G226" s="132">
        <f>IFERROR(VLOOKUP(B226,Castellotti!A$99:P$149,16,0),0)</f>
        <v>56</v>
      </c>
      <c r="H226" s="132">
        <f>IFERROR(VLOOKUP(B226,'Castelli Pavesi'!A$100:P$150,16,0),0)</f>
        <v>0</v>
      </c>
      <c r="I226" s="132">
        <f>IFERROR(VLOOKUP(B226,Solidarietà!A$100:P$150,16,0),0)</f>
        <v>0</v>
      </c>
      <c r="J226" s="131">
        <f>IFERROR(VLOOKUP(B226,'Coppa Monza'!A$100:P$150,16,0),0)</f>
        <v>0</v>
      </c>
      <c r="K226" s="131">
        <f>IFERROR(VLOOKUP(B226,Maserati!A$101:P$150,16,0),0)</f>
        <v>0</v>
      </c>
      <c r="L226" s="131">
        <f>IFERROR(VLOOKUP(B226,'200 Miglia CR'!A$96:P$145,16,0),0)</f>
        <v>0</v>
      </c>
      <c r="M226" s="131">
        <f>IFERROR(VLOOKUP(B226,Ambrosiano!A:Q,16,0),0)</f>
        <v>0</v>
      </c>
      <c r="N226" s="131">
        <f>IFERROR(VLOOKUP(B226,#REF!,16,0),0)</f>
        <v>0</v>
      </c>
      <c r="O226" s="151"/>
      <c r="P226" s="133">
        <f t="shared" si="28"/>
        <v>56</v>
      </c>
      <c r="Q226" s="8"/>
      <c r="R226" s="136">
        <f t="shared" si="29"/>
        <v>1</v>
      </c>
      <c r="S226" s="137">
        <f>VLOOKUP(R226,Regolamento!J$6:L$14,3,0)</f>
        <v>1</v>
      </c>
      <c r="T226" s="8"/>
      <c r="U226" s="138">
        <f t="shared" si="30"/>
        <v>56</v>
      </c>
    </row>
    <row r="227" spans="1:26" x14ac:dyDescent="0.25">
      <c r="A227">
        <v>20</v>
      </c>
      <c r="B227" t="s">
        <v>200</v>
      </c>
      <c r="C227" s="59" t="str">
        <f>VLOOKUP(B227,concorrenti!A:G,7,0)</f>
        <v>MECCANICO</v>
      </c>
      <c r="D227" s="12">
        <f>VLOOKUP(B227,concorrenti!A:E,5,0)</f>
        <v>0</v>
      </c>
      <c r="E227" s="59" t="str">
        <f>VLOOKUP(B227,concorrenti!A$4:G$539,2,0)</f>
        <v>GAMS</v>
      </c>
      <c r="F227" s="131">
        <f>IFERROR(VLOOKUP(B227,'Nora Sciplino'!A$99:P$149,16,0),0)</f>
        <v>54.78</v>
      </c>
      <c r="G227" s="132">
        <f>IFERROR(VLOOKUP(B227,Castellotti!A$99:P$149,16,0),0)</f>
        <v>0</v>
      </c>
      <c r="H227" s="132">
        <f>IFERROR(VLOOKUP(B227,'Castelli Pavesi'!A$100:P$150,16,0),0)</f>
        <v>0</v>
      </c>
      <c r="I227" s="132">
        <f>IFERROR(VLOOKUP(B227,Solidarietà!A$100:P$150,16,0),0)</f>
        <v>0</v>
      </c>
      <c r="J227" s="131">
        <f>IFERROR(VLOOKUP(B227,'Coppa Monza'!A$100:P$150,16,0),0)</f>
        <v>0</v>
      </c>
      <c r="K227" s="131">
        <f>IFERROR(VLOOKUP(B227,Maserati!A$101:P$150,16,0),0)</f>
        <v>0</v>
      </c>
      <c r="L227" s="131">
        <f>IFERROR(VLOOKUP(B227,'200 Miglia CR'!A$96:P$145,16,0),0)</f>
        <v>0</v>
      </c>
      <c r="M227" s="131">
        <f>IFERROR(VLOOKUP(B227,Ambrosiano!A:Q,16,0),0)</f>
        <v>0</v>
      </c>
      <c r="N227" s="131">
        <f>IFERROR(VLOOKUP(B227,#REF!,16,0),0)</f>
        <v>0</v>
      </c>
      <c r="O227" s="151"/>
      <c r="P227" s="133">
        <f t="shared" si="28"/>
        <v>54.78</v>
      </c>
      <c r="Q227" s="8"/>
      <c r="R227" s="136">
        <f t="shared" si="29"/>
        <v>1</v>
      </c>
      <c r="S227" s="137">
        <f>VLOOKUP(R227,Regolamento!J$6:L$14,3,0)</f>
        <v>1</v>
      </c>
      <c r="T227" s="8"/>
      <c r="U227" s="138">
        <f t="shared" si="30"/>
        <v>54.78</v>
      </c>
    </row>
    <row r="228" spans="1:26" x14ac:dyDescent="0.25">
      <c r="A228">
        <v>21</v>
      </c>
      <c r="B228" t="s">
        <v>138</v>
      </c>
      <c r="C228" s="59" t="str">
        <f>VLOOKUP(B228,concorrenti!A:G,7,0)</f>
        <v>MECCANICO</v>
      </c>
      <c r="D228" s="12">
        <f>VLOOKUP(B228,concorrenti!A:E,5,0)</f>
        <v>0</v>
      </c>
      <c r="E228" s="59" t="str">
        <f>VLOOKUP(B228,concorrenti!A$4:G$539,2,0)</f>
        <v>CASTELLOTTI</v>
      </c>
      <c r="F228" s="131">
        <f>IFERROR(VLOOKUP(B228,'Nora Sciplino'!A$99:P$149,16,0),0)</f>
        <v>0</v>
      </c>
      <c r="G228" s="132">
        <f>IFERROR(VLOOKUP(B228,Castellotti!A$99:P$149,16,0),0)</f>
        <v>54.400000000000006</v>
      </c>
      <c r="H228" s="132">
        <f>IFERROR(VLOOKUP(B228,'Castelli Pavesi'!A$100:P$150,16,0),0)</f>
        <v>0</v>
      </c>
      <c r="I228" s="132">
        <f>IFERROR(VLOOKUP(B228,Solidarietà!A$100:P$150,16,0),0)</f>
        <v>0</v>
      </c>
      <c r="J228" s="131">
        <f>IFERROR(VLOOKUP(B228,'Coppa Monza'!A$100:P$150,16,0),0)</f>
        <v>0</v>
      </c>
      <c r="K228" s="131">
        <f>IFERROR(VLOOKUP(B228,Maserati!A$101:P$150,16,0),0)</f>
        <v>0</v>
      </c>
      <c r="L228" s="131">
        <f>IFERROR(VLOOKUP(B228,'200 Miglia CR'!A$96:P$145,16,0),0)</f>
        <v>0</v>
      </c>
      <c r="M228" s="131">
        <f>IFERROR(VLOOKUP(B228,Ambrosiano!A:Q,16,0),0)</f>
        <v>0</v>
      </c>
      <c r="N228" s="131">
        <f>IFERROR(VLOOKUP(B228,#REF!,16,0),0)</f>
        <v>0</v>
      </c>
      <c r="O228" s="151"/>
      <c r="P228" s="133">
        <f t="shared" si="28"/>
        <v>54.400000000000006</v>
      </c>
      <c r="Q228" s="8"/>
      <c r="R228" s="136">
        <f t="shared" si="29"/>
        <v>1</v>
      </c>
      <c r="S228" s="137">
        <f>VLOOKUP(R228,Regolamento!J$6:L$14,3,0)</f>
        <v>1</v>
      </c>
      <c r="T228" s="8"/>
      <c r="U228" s="138">
        <f t="shared" si="30"/>
        <v>54.400000000000006</v>
      </c>
    </row>
    <row r="229" spans="1:26" x14ac:dyDescent="0.25">
      <c r="A229">
        <v>22</v>
      </c>
      <c r="B229" t="s">
        <v>215</v>
      </c>
      <c r="C229" s="59" t="str">
        <f>VLOOKUP(B229,concorrenti!A:G,7,0)</f>
        <v>MECCANICO</v>
      </c>
      <c r="D229" s="12">
        <f>VLOOKUP(B229,concorrenti!A:E,5,0)</f>
        <v>0</v>
      </c>
      <c r="E229" s="59" t="str">
        <f>VLOOKUP(B229,concorrenti!A$4:G$539,2,0)</f>
        <v>GAMS</v>
      </c>
      <c r="F229" s="131">
        <f>IFERROR(VLOOKUP(B229,'Nora Sciplino'!A$99:P$149,16,0),0)</f>
        <v>53.120000000000005</v>
      </c>
      <c r="G229" s="132">
        <f>IFERROR(VLOOKUP(B229,Castellotti!A$99:P$149,16,0),0)</f>
        <v>0</v>
      </c>
      <c r="H229" s="132">
        <f>IFERROR(VLOOKUP(B229,'Castelli Pavesi'!A$100:P$150,16,0),0)</f>
        <v>0</v>
      </c>
      <c r="I229" s="132">
        <f>IFERROR(VLOOKUP(B229,Solidarietà!A$100:P$150,16,0),0)</f>
        <v>0</v>
      </c>
      <c r="J229" s="131">
        <f>IFERROR(VLOOKUP(B229,'Coppa Monza'!A$100:P$150,16,0),0)</f>
        <v>0</v>
      </c>
      <c r="K229" s="131">
        <f>IFERROR(VLOOKUP(B229,Maserati!A$101:P$150,16,0),0)</f>
        <v>0</v>
      </c>
      <c r="L229" s="131">
        <f>IFERROR(VLOOKUP(B229,'200 Miglia CR'!A$96:P$145,16,0),0)</f>
        <v>0</v>
      </c>
      <c r="M229" s="131">
        <f>IFERROR(VLOOKUP(B229,Ambrosiano!A:Q,16,0),0)</f>
        <v>0</v>
      </c>
      <c r="N229" s="131">
        <f>IFERROR(VLOOKUP(B229,#REF!,16,0),0)</f>
        <v>0</v>
      </c>
      <c r="O229" s="151"/>
      <c r="P229" s="133">
        <f t="shared" si="28"/>
        <v>53.120000000000005</v>
      </c>
      <c r="Q229" s="8"/>
      <c r="R229" s="136">
        <f t="shared" si="29"/>
        <v>1</v>
      </c>
      <c r="S229" s="137">
        <f>VLOOKUP(R229,Regolamento!J$6:L$14,3,0)</f>
        <v>1</v>
      </c>
      <c r="T229" s="8"/>
      <c r="U229" s="138">
        <f t="shared" si="30"/>
        <v>53.120000000000005</v>
      </c>
    </row>
    <row r="230" spans="1:26" x14ac:dyDescent="0.25">
      <c r="A230">
        <v>23</v>
      </c>
      <c r="B230" t="s">
        <v>540</v>
      </c>
      <c r="C230" s="59" t="str">
        <f>VLOOKUP(B230,concorrenti!A:G,7,0)</f>
        <v>MECCANICO</v>
      </c>
      <c r="D230" s="12">
        <f>VLOOKUP(B230,concorrenti!A:E,5,0)</f>
        <v>0</v>
      </c>
      <c r="E230" s="59" t="str">
        <f>VLOOKUP(B230,concorrenti!A$4:G$539,2,0)</f>
        <v>CASTELLOTTI</v>
      </c>
      <c r="F230" s="131">
        <f>IFERROR(VLOOKUP(B230,'Nora Sciplino'!A$99:P$149,16,0),0)</f>
        <v>0</v>
      </c>
      <c r="G230" s="132">
        <f>IFERROR(VLOOKUP(B230,Castellotti!A$99:P$149,16,0),0)</f>
        <v>52.800000000000004</v>
      </c>
      <c r="H230" s="132">
        <f>IFERROR(VLOOKUP(B230,'Castelli Pavesi'!A$100:P$150,16,0),0)</f>
        <v>0</v>
      </c>
      <c r="I230" s="132">
        <f>IFERROR(VLOOKUP(B230,Solidarietà!A$100:P$150,16,0),0)</f>
        <v>0</v>
      </c>
      <c r="J230" s="131">
        <f>IFERROR(VLOOKUP(B230,'Coppa Monza'!A$100:P$150,16,0),0)</f>
        <v>0</v>
      </c>
      <c r="K230" s="131">
        <f>IFERROR(VLOOKUP(B230,Maserati!A$101:P$150,16,0),0)</f>
        <v>0</v>
      </c>
      <c r="L230" s="131">
        <f>IFERROR(VLOOKUP(B230,'200 Miglia CR'!A$96:P$145,16,0),0)</f>
        <v>0</v>
      </c>
      <c r="M230" s="131">
        <f>IFERROR(VLOOKUP(B230,Ambrosiano!A:Q,16,0),0)</f>
        <v>0</v>
      </c>
      <c r="N230" s="131">
        <f>IFERROR(VLOOKUP(B230,#REF!,16,0),0)</f>
        <v>0</v>
      </c>
      <c r="O230" s="151"/>
      <c r="P230" s="133">
        <f t="shared" si="28"/>
        <v>52.800000000000004</v>
      </c>
      <c r="Q230" s="8"/>
      <c r="R230" s="136">
        <f t="shared" si="29"/>
        <v>1</v>
      </c>
      <c r="S230" s="137">
        <f>VLOOKUP(R230,Regolamento!J$6:L$14,3,0)</f>
        <v>1</v>
      </c>
      <c r="T230" s="8"/>
      <c r="U230" s="138">
        <f t="shared" si="30"/>
        <v>52.800000000000004</v>
      </c>
    </row>
    <row r="231" spans="1:26" x14ac:dyDescent="0.25">
      <c r="A231">
        <v>24</v>
      </c>
      <c r="B231" t="s">
        <v>443</v>
      </c>
      <c r="C231" s="59" t="str">
        <f>VLOOKUP(B231,concorrenti!A:G,7,0)</f>
        <v>MECCANICO</v>
      </c>
      <c r="D231" s="12">
        <f>VLOOKUP(B231,concorrenti!A:E,5,0)</f>
        <v>0</v>
      </c>
      <c r="E231" s="59" t="str">
        <f>VLOOKUP(B231,concorrenti!A$4:G$539,2,0)</f>
        <v>GAMS</v>
      </c>
      <c r="F231" s="131">
        <f>IFERROR(VLOOKUP(B231,'Nora Sciplino'!A$99:P$149,16,0),0)</f>
        <v>51.460000000000008</v>
      </c>
      <c r="G231" s="132">
        <f>IFERROR(VLOOKUP(B231,Castellotti!A$99:P$149,16,0),0)</f>
        <v>0</v>
      </c>
      <c r="H231" s="132">
        <f>IFERROR(VLOOKUP(B231,'Castelli Pavesi'!A$100:P$150,16,0),0)</f>
        <v>0</v>
      </c>
      <c r="I231" s="132">
        <f>IFERROR(VLOOKUP(B231,Solidarietà!A$100:P$150,16,0),0)</f>
        <v>0</v>
      </c>
      <c r="J231" s="131">
        <f>IFERROR(VLOOKUP(B231,'Coppa Monza'!A$100:P$150,16,0),0)</f>
        <v>0</v>
      </c>
      <c r="K231" s="131">
        <f>IFERROR(VLOOKUP(B231,Maserati!A$101:P$150,16,0),0)</f>
        <v>0</v>
      </c>
      <c r="L231" s="131">
        <f>IFERROR(VLOOKUP(B231,'200 Miglia CR'!A$96:P$145,16,0),0)</f>
        <v>0</v>
      </c>
      <c r="M231" s="131">
        <f>IFERROR(VLOOKUP(B231,Ambrosiano!A:Q,16,0),0)</f>
        <v>0</v>
      </c>
      <c r="N231" s="131">
        <f>IFERROR(VLOOKUP(B231,#REF!,16,0),0)</f>
        <v>0</v>
      </c>
      <c r="O231" s="151"/>
      <c r="P231" s="133">
        <f t="shared" si="28"/>
        <v>51.460000000000008</v>
      </c>
      <c r="Q231" s="8"/>
      <c r="R231" s="136">
        <f t="shared" si="29"/>
        <v>1</v>
      </c>
      <c r="S231" s="137">
        <f>VLOOKUP(R231,Regolamento!J$6:L$14,3,0)</f>
        <v>1</v>
      </c>
      <c r="T231" s="8"/>
      <c r="U231" s="138">
        <f t="shared" si="30"/>
        <v>51.460000000000008</v>
      </c>
    </row>
    <row r="232" spans="1:26" x14ac:dyDescent="0.25">
      <c r="A232">
        <v>25</v>
      </c>
      <c r="B232" s="8" t="s">
        <v>135</v>
      </c>
      <c r="C232" s="59" t="str">
        <f>VLOOKUP(B232,concorrenti!A:G,7,0)</f>
        <v>MECCANICO</v>
      </c>
      <c r="D232" s="12">
        <f>VLOOKUP(B232,concorrenti!A:E,5,0)</f>
        <v>0</v>
      </c>
      <c r="E232" s="59" t="str">
        <f>VLOOKUP(B232,concorrenti!A$4:G$539,2,0)</f>
        <v>CASTELLOTTI</v>
      </c>
      <c r="F232" s="131">
        <f>IFERROR(VLOOKUP(B232,'Nora Sciplino'!A$99:P$149,16,0),0)</f>
        <v>0</v>
      </c>
      <c r="G232" s="132">
        <f>IFERROR(VLOOKUP(B232,Castellotti!A$99:P$149,16,0),0)</f>
        <v>51.2</v>
      </c>
      <c r="H232" s="132">
        <f>IFERROR(VLOOKUP(B232,'Castelli Pavesi'!A$100:P$150,16,0),0)</f>
        <v>0</v>
      </c>
      <c r="I232" s="132">
        <f>IFERROR(VLOOKUP(B232,Solidarietà!A$100:P$150,16,0),0)</f>
        <v>0</v>
      </c>
      <c r="J232" s="131">
        <f>IFERROR(VLOOKUP(B232,'Coppa Monza'!A$100:P$150,16,0),0)</f>
        <v>0</v>
      </c>
      <c r="K232" s="131">
        <f>IFERROR(VLOOKUP(B232,Maserati!A$101:P$150,16,0),0)</f>
        <v>0</v>
      </c>
      <c r="L232" s="131">
        <f>IFERROR(VLOOKUP(B232,'200 Miglia CR'!A$96:P$145,16,0),0)</f>
        <v>0</v>
      </c>
      <c r="M232" s="131">
        <f>IFERROR(VLOOKUP(B232,Ambrosiano!A:Q,16,0),0)</f>
        <v>0</v>
      </c>
      <c r="N232" s="131">
        <f>IFERROR(VLOOKUP(B232,#REF!,16,0),0)</f>
        <v>0</v>
      </c>
      <c r="O232" s="151"/>
      <c r="P232" s="133">
        <f t="shared" si="28"/>
        <v>51.2</v>
      </c>
      <c r="Q232" s="8"/>
      <c r="R232" s="136">
        <f t="shared" si="29"/>
        <v>1</v>
      </c>
      <c r="S232" s="137">
        <f>VLOOKUP(R232,Regolamento!J$6:L$14,3,0)</f>
        <v>1</v>
      </c>
      <c r="T232" s="8"/>
      <c r="U232" s="138">
        <f t="shared" si="30"/>
        <v>51.2</v>
      </c>
    </row>
    <row r="233" spans="1:26" x14ac:dyDescent="0.25">
      <c r="A233">
        <v>26</v>
      </c>
      <c r="B233" t="s">
        <v>444</v>
      </c>
      <c r="C233" s="59" t="str">
        <f>VLOOKUP(B233,concorrenti!A:G,7,0)</f>
        <v>MECCANICO</v>
      </c>
      <c r="D233" s="12">
        <f>VLOOKUP(B233,concorrenti!A:E,5,0)</f>
        <v>0</v>
      </c>
      <c r="E233" s="59" t="str">
        <f>VLOOKUP(B233,concorrenti!A$4:G$539,2,0)</f>
        <v>CMAE</v>
      </c>
      <c r="F233" s="131">
        <f>IFERROR(VLOOKUP(B233,'Nora Sciplino'!A$99:P$149,16,0),0)</f>
        <v>49.800000000000004</v>
      </c>
      <c r="G233" s="132">
        <f>IFERROR(VLOOKUP(B233,Castellotti!A$99:P$149,16,0),0)</f>
        <v>0</v>
      </c>
      <c r="H233" s="132">
        <f>IFERROR(VLOOKUP(B233,'Castelli Pavesi'!A$100:P$150,16,0),0)</f>
        <v>0</v>
      </c>
      <c r="I233" s="132">
        <f>IFERROR(VLOOKUP(B233,Solidarietà!A$100:P$150,16,0),0)</f>
        <v>0</v>
      </c>
      <c r="J233" s="131">
        <f>IFERROR(VLOOKUP(B233,'Coppa Monza'!A$100:P$150,16,0),0)</f>
        <v>0</v>
      </c>
      <c r="K233" s="131">
        <f>IFERROR(VLOOKUP(B233,Maserati!A$101:P$150,16,0),0)</f>
        <v>0</v>
      </c>
      <c r="L233" s="131">
        <f>IFERROR(VLOOKUP(B233,'200 Miglia CR'!A$96:P$145,16,0),0)</f>
        <v>0</v>
      </c>
      <c r="M233" s="131">
        <f>IFERROR(VLOOKUP(B233,Ambrosiano!A:Q,16,0),0)</f>
        <v>0</v>
      </c>
      <c r="N233" s="131">
        <f>IFERROR(VLOOKUP(B233,#REF!,16,0),0)</f>
        <v>0</v>
      </c>
      <c r="O233" s="151"/>
      <c r="P233" s="133">
        <f t="shared" si="28"/>
        <v>49.800000000000004</v>
      </c>
      <c r="Q233" s="8"/>
      <c r="R233" s="136">
        <f t="shared" si="29"/>
        <v>1</v>
      </c>
      <c r="S233" s="137">
        <f>VLOOKUP(R233,Regolamento!J$6:L$14,3,0)</f>
        <v>1</v>
      </c>
      <c r="T233" s="8"/>
      <c r="U233" s="138">
        <f t="shared" si="30"/>
        <v>49.800000000000004</v>
      </c>
    </row>
    <row r="234" spans="1:26" x14ac:dyDescent="0.25">
      <c r="A234">
        <v>27</v>
      </c>
      <c r="B234" t="s">
        <v>539</v>
      </c>
      <c r="C234" s="59" t="str">
        <f>VLOOKUP(B234,concorrenti!A:G,7,0)</f>
        <v>MECCANICO</v>
      </c>
      <c r="D234" s="12">
        <f>VLOOKUP(B234,concorrenti!A:E,5,0)</f>
        <v>0</v>
      </c>
      <c r="E234" s="59" t="str">
        <f>VLOOKUP(B234,concorrenti!A$4:G$539,2,0)</f>
        <v>CASTELLOTTI</v>
      </c>
      <c r="F234" s="131">
        <f>IFERROR(VLOOKUP(B234,'Nora Sciplino'!A$99:P$149,16,0),0)</f>
        <v>0</v>
      </c>
      <c r="G234" s="132">
        <f>IFERROR(VLOOKUP(B234,Castellotti!A$99:P$149,16,0),0)</f>
        <v>49.6</v>
      </c>
      <c r="H234" s="132">
        <f>IFERROR(VLOOKUP(B234,'Castelli Pavesi'!A$100:P$150,16,0),0)</f>
        <v>0</v>
      </c>
      <c r="I234" s="132">
        <f>IFERROR(VLOOKUP(B234,Solidarietà!A$100:P$150,16,0),0)</f>
        <v>0</v>
      </c>
      <c r="J234" s="131">
        <f>IFERROR(VLOOKUP(B234,'Coppa Monza'!A$100:P$150,16,0),0)</f>
        <v>0</v>
      </c>
      <c r="K234" s="131">
        <f>IFERROR(VLOOKUP(B234,Maserati!A$101:P$150,16,0),0)</f>
        <v>0</v>
      </c>
      <c r="L234" s="131">
        <f>IFERROR(VLOOKUP(B234,'200 Miglia CR'!A$96:P$145,16,0),0)</f>
        <v>0</v>
      </c>
      <c r="M234" s="131">
        <f>IFERROR(VLOOKUP(B234,Ambrosiano!A:Q,16,0),0)</f>
        <v>0</v>
      </c>
      <c r="N234" s="131">
        <f>IFERROR(VLOOKUP(B234,#REF!,16,0),0)</f>
        <v>0</v>
      </c>
      <c r="O234" s="151"/>
      <c r="P234" s="133">
        <f t="shared" si="28"/>
        <v>49.6</v>
      </c>
      <c r="Q234" s="8"/>
      <c r="R234" s="136">
        <f t="shared" si="29"/>
        <v>1</v>
      </c>
      <c r="S234" s="137">
        <f>VLOOKUP(R234,Regolamento!J$6:L$14,3,0)</f>
        <v>1</v>
      </c>
      <c r="T234" s="8"/>
      <c r="U234" s="138">
        <f t="shared" si="30"/>
        <v>49.6</v>
      </c>
    </row>
    <row r="235" spans="1:26" ht="15" customHeight="1" x14ac:dyDescent="0.25">
      <c r="A235">
        <v>28</v>
      </c>
      <c r="B235" t="s">
        <v>213</v>
      </c>
      <c r="C235" s="59" t="str">
        <f>VLOOKUP(B235,concorrenti!A:G,7,0)</f>
        <v>MECCANICO</v>
      </c>
      <c r="D235" s="12">
        <f>VLOOKUP(B235,concorrenti!A:E,5,0)</f>
        <v>0</v>
      </c>
      <c r="E235" s="59" t="str">
        <f>VLOOKUP(B235,concorrenti!A$4:G$539,2,0)</f>
        <v>GAMS</v>
      </c>
      <c r="F235" s="152">
        <f>IFERROR(VLOOKUP(B235,'Nora Sciplino'!A$99:P$149,16,0),0)</f>
        <v>1E-4</v>
      </c>
      <c r="G235" s="152">
        <f>IFERROR(VLOOKUP(B235,Castellotti!A$99:P$149,16,0),0)</f>
        <v>0</v>
      </c>
      <c r="H235" s="152">
        <f>IFERROR(VLOOKUP(B235,'Castelli Pavesi'!A$100:P$150,16,0),0)</f>
        <v>0</v>
      </c>
      <c r="I235" s="152">
        <f>IFERROR(VLOOKUP(B235,Solidarietà!A$100:P$150,16,0),0)</f>
        <v>0</v>
      </c>
      <c r="J235" s="152">
        <f>IFERROR(VLOOKUP(B235,'Coppa Monza'!A$100:P$150,16,0),0)</f>
        <v>0</v>
      </c>
      <c r="K235" s="152">
        <f>IFERROR(VLOOKUP(B235,Maserati!A$101:P$150,16,0),0)</f>
        <v>0</v>
      </c>
      <c r="L235" s="152">
        <f>IFERROR(VLOOKUP(B235,'200 Miglia CR'!A$96:P$145,16,0),0)</f>
        <v>0</v>
      </c>
      <c r="M235" s="152">
        <f>IFERROR(VLOOKUP(B235,Ambrosiano!A:Q,16,0),0)</f>
        <v>0</v>
      </c>
      <c r="N235" s="152">
        <f>IFERROR(VLOOKUP(B235,#REF!,16,0),0)</f>
        <v>0</v>
      </c>
      <c r="O235" s="153"/>
      <c r="P235" s="154">
        <f t="shared" si="28"/>
        <v>1E-4</v>
      </c>
      <c r="Q235" s="155"/>
      <c r="R235" s="156">
        <f t="shared" si="29"/>
        <v>1</v>
      </c>
      <c r="S235" s="157">
        <f>VLOOKUP(R235,Regolamento!J$6:L$14,3,0)</f>
        <v>1</v>
      </c>
      <c r="T235" s="155"/>
      <c r="U235" s="158">
        <f t="shared" si="30"/>
        <v>1E-4</v>
      </c>
    </row>
    <row r="236" spans="1:26" x14ac:dyDescent="0.25">
      <c r="Z236" s="4"/>
    </row>
    <row r="237" spans="1:26" x14ac:dyDescent="0.25">
      <c r="Z237" s="4"/>
    </row>
    <row r="238" spans="1:26" x14ac:dyDescent="0.25">
      <c r="Z238" s="4"/>
    </row>
    <row r="239" spans="1:26" ht="30" x14ac:dyDescent="0.25">
      <c r="B239" s="161" t="s">
        <v>120</v>
      </c>
      <c r="F239" s="68" t="s">
        <v>64</v>
      </c>
      <c r="G239" s="124" t="s">
        <v>94</v>
      </c>
      <c r="H239" s="70" t="s">
        <v>325</v>
      </c>
      <c r="I239" s="123" t="s">
        <v>99</v>
      </c>
      <c r="J239" s="125" t="s">
        <v>429</v>
      </c>
      <c r="K239" s="189" t="s">
        <v>681</v>
      </c>
      <c r="L239" s="69" t="s">
        <v>326</v>
      </c>
      <c r="M239" s="121" t="s">
        <v>428</v>
      </c>
      <c r="N239" s="122" t="s">
        <v>100</v>
      </c>
      <c r="P239" s="40" t="s">
        <v>19</v>
      </c>
      <c r="U239"/>
      <c r="Z239" s="4"/>
    </row>
    <row r="240" spans="1:26" x14ac:dyDescent="0.25">
      <c r="B240" s="8" t="s">
        <v>327</v>
      </c>
      <c r="F240" s="35"/>
      <c r="G240" s="36"/>
      <c r="H240" s="52"/>
      <c r="I240" s="83"/>
      <c r="J240" s="126"/>
      <c r="K240" s="190"/>
      <c r="L240" s="37"/>
      <c r="M240" s="92"/>
      <c r="N240" s="53"/>
      <c r="P240" s="76" t="s">
        <v>11</v>
      </c>
      <c r="U240"/>
      <c r="Z240" s="4"/>
    </row>
    <row r="241" spans="1:27" x14ac:dyDescent="0.25">
      <c r="A241">
        <v>1</v>
      </c>
      <c r="B241" s="8" t="s">
        <v>94</v>
      </c>
      <c r="C241" s="74"/>
      <c r="D241" s="74"/>
      <c r="E241" t="s">
        <v>113</v>
      </c>
      <c r="F241" s="44">
        <v>15</v>
      </c>
      <c r="G241" s="80">
        <v>15</v>
      </c>
      <c r="H241" s="80">
        <v>10</v>
      </c>
      <c r="I241" s="93">
        <v>12</v>
      </c>
      <c r="J241" s="80">
        <v>15</v>
      </c>
      <c r="K241" s="80">
        <v>15</v>
      </c>
      <c r="L241" s="80">
        <v>15</v>
      </c>
      <c r="M241" s="80"/>
      <c r="N241" s="106"/>
      <c r="P241" s="47">
        <f t="shared" ref="P241:P258" si="31">SUBTOTAL(9,F241:N241)</f>
        <v>97</v>
      </c>
      <c r="U241"/>
      <c r="W241"/>
      <c r="Z241" s="4"/>
    </row>
    <row r="242" spans="1:27" x14ac:dyDescent="0.25">
      <c r="A242">
        <v>2</v>
      </c>
      <c r="B242" s="8" t="s">
        <v>93</v>
      </c>
      <c r="C242" s="75"/>
      <c r="E242" t="s">
        <v>115</v>
      </c>
      <c r="F242" s="45">
        <v>8</v>
      </c>
      <c r="G242" s="81">
        <v>2</v>
      </c>
      <c r="H242" s="81">
        <v>15</v>
      </c>
      <c r="I242" s="94">
        <v>15</v>
      </c>
      <c r="J242" s="81">
        <v>12</v>
      </c>
      <c r="K242" s="81">
        <v>12</v>
      </c>
      <c r="L242" s="81">
        <v>12</v>
      </c>
      <c r="M242" s="81"/>
      <c r="N242" s="107"/>
      <c r="P242" s="48">
        <f t="shared" si="31"/>
        <v>76</v>
      </c>
      <c r="U242"/>
      <c r="W242"/>
      <c r="Z242" s="4"/>
    </row>
    <row r="243" spans="1:27" x14ac:dyDescent="0.25">
      <c r="A243">
        <v>3</v>
      </c>
      <c r="B243" s="8" t="s">
        <v>65</v>
      </c>
      <c r="C243" s="75"/>
      <c r="E243" t="s">
        <v>114</v>
      </c>
      <c r="F243" s="45">
        <v>12</v>
      </c>
      <c r="G243" s="81">
        <v>10</v>
      </c>
      <c r="H243" s="81">
        <v>7</v>
      </c>
      <c r="I243" s="94">
        <v>8</v>
      </c>
      <c r="J243" s="81">
        <v>7</v>
      </c>
      <c r="K243" s="81">
        <v>2</v>
      </c>
      <c r="L243" s="81">
        <v>10</v>
      </c>
      <c r="M243" s="81"/>
      <c r="N243" s="107"/>
      <c r="P243" s="48">
        <f t="shared" si="31"/>
        <v>56</v>
      </c>
      <c r="U243"/>
      <c r="W243"/>
      <c r="Z243" s="4"/>
    </row>
    <row r="244" spans="1:27" x14ac:dyDescent="0.25">
      <c r="A244">
        <v>4</v>
      </c>
      <c r="B244" s="8" t="s">
        <v>318</v>
      </c>
      <c r="C244" s="75"/>
      <c r="E244" t="s">
        <v>328</v>
      </c>
      <c r="F244" s="45">
        <v>6</v>
      </c>
      <c r="G244" s="81">
        <v>7</v>
      </c>
      <c r="H244" s="81">
        <v>8</v>
      </c>
      <c r="I244" s="94">
        <v>7</v>
      </c>
      <c r="J244" s="81">
        <v>10</v>
      </c>
      <c r="K244" s="81">
        <v>8</v>
      </c>
      <c r="L244" s="81">
        <v>8</v>
      </c>
      <c r="M244" s="81"/>
      <c r="N244" s="107"/>
      <c r="P244" s="48">
        <f t="shared" si="31"/>
        <v>54</v>
      </c>
      <c r="U244"/>
      <c r="W244"/>
      <c r="Z244" s="4"/>
    </row>
    <row r="245" spans="1:27" x14ac:dyDescent="0.25">
      <c r="A245">
        <v>5</v>
      </c>
      <c r="B245" s="8" t="s">
        <v>321</v>
      </c>
      <c r="C245" s="75"/>
      <c r="E245" t="s">
        <v>329</v>
      </c>
      <c r="F245" s="45">
        <v>5</v>
      </c>
      <c r="G245" s="81">
        <v>8</v>
      </c>
      <c r="H245" s="81">
        <v>12</v>
      </c>
      <c r="I245" s="94">
        <v>2</v>
      </c>
      <c r="J245" s="81">
        <v>4</v>
      </c>
      <c r="K245" s="81">
        <v>10</v>
      </c>
      <c r="L245" s="81">
        <v>5</v>
      </c>
      <c r="M245" s="81"/>
      <c r="N245" s="107"/>
      <c r="P245" s="48">
        <f t="shared" si="31"/>
        <v>46</v>
      </c>
      <c r="U245" s="8"/>
      <c r="W245"/>
      <c r="Z245" s="4"/>
    </row>
    <row r="246" spans="1:27" x14ac:dyDescent="0.25">
      <c r="A246">
        <v>6</v>
      </c>
      <c r="B246" s="8" t="s">
        <v>111</v>
      </c>
      <c r="C246" s="74"/>
      <c r="D246" s="74"/>
      <c r="E246" t="s">
        <v>118</v>
      </c>
      <c r="F246" s="45">
        <v>10</v>
      </c>
      <c r="G246" s="81">
        <v>4</v>
      </c>
      <c r="H246" s="81">
        <v>5</v>
      </c>
      <c r="I246" s="94"/>
      <c r="J246" s="81">
        <v>8</v>
      </c>
      <c r="K246" s="81">
        <v>7</v>
      </c>
      <c r="L246" s="81">
        <v>7</v>
      </c>
      <c r="M246" s="81"/>
      <c r="N246" s="107"/>
      <c r="P246" s="48">
        <f t="shared" si="31"/>
        <v>41</v>
      </c>
      <c r="U246" s="8"/>
      <c r="W246"/>
      <c r="Z246" s="4"/>
    </row>
    <row r="247" spans="1:27" x14ac:dyDescent="0.25">
      <c r="A247">
        <v>7</v>
      </c>
      <c r="B247" s="8" t="s">
        <v>63</v>
      </c>
      <c r="C247" s="75"/>
      <c r="E247" t="s">
        <v>117</v>
      </c>
      <c r="F247" s="45">
        <v>7</v>
      </c>
      <c r="G247" s="81">
        <v>12</v>
      </c>
      <c r="H247" s="81">
        <v>4</v>
      </c>
      <c r="I247" s="94">
        <v>5</v>
      </c>
      <c r="J247" s="81">
        <v>6</v>
      </c>
      <c r="K247" s="81"/>
      <c r="L247" s="81">
        <v>4</v>
      </c>
      <c r="M247" s="81"/>
      <c r="N247" s="107"/>
      <c r="P247" s="48">
        <f t="shared" si="31"/>
        <v>38</v>
      </c>
      <c r="U247" s="104"/>
      <c r="W247"/>
      <c r="Z247" s="4"/>
    </row>
    <row r="248" spans="1:27" x14ac:dyDescent="0.25">
      <c r="A248">
        <v>8</v>
      </c>
      <c r="B248" s="8" t="s">
        <v>109</v>
      </c>
      <c r="E248" t="s">
        <v>114</v>
      </c>
      <c r="F248" s="45">
        <v>2</v>
      </c>
      <c r="G248" s="81">
        <v>2</v>
      </c>
      <c r="H248" s="81">
        <v>2</v>
      </c>
      <c r="I248" s="94">
        <v>2</v>
      </c>
      <c r="J248" s="81">
        <v>5</v>
      </c>
      <c r="K248" s="81">
        <v>6</v>
      </c>
      <c r="L248" s="81">
        <v>6</v>
      </c>
      <c r="M248" s="81"/>
      <c r="N248" s="107"/>
      <c r="P248" s="48">
        <f t="shared" si="31"/>
        <v>25</v>
      </c>
      <c r="U248"/>
      <c r="W248"/>
      <c r="Z248" s="4"/>
    </row>
    <row r="249" spans="1:27" x14ac:dyDescent="0.25">
      <c r="A249">
        <v>9</v>
      </c>
      <c r="B249" s="104" t="s">
        <v>368</v>
      </c>
      <c r="E249" t="s">
        <v>376</v>
      </c>
      <c r="F249" s="45"/>
      <c r="H249" s="81"/>
      <c r="I249" s="94">
        <v>10</v>
      </c>
      <c r="J249" s="81"/>
      <c r="K249" s="81">
        <v>2</v>
      </c>
      <c r="L249" s="105"/>
      <c r="M249" s="105"/>
      <c r="N249" s="108"/>
      <c r="P249" s="48">
        <f t="shared" si="31"/>
        <v>12</v>
      </c>
      <c r="U249" s="8"/>
      <c r="V249" s="4"/>
      <c r="W249"/>
      <c r="Z249" s="4"/>
    </row>
    <row r="250" spans="1:27" x14ac:dyDescent="0.25">
      <c r="A250">
        <v>10</v>
      </c>
      <c r="B250" s="8" t="s">
        <v>95</v>
      </c>
      <c r="E250" t="s">
        <v>116</v>
      </c>
      <c r="F250" s="45">
        <v>4</v>
      </c>
      <c r="G250" s="81"/>
      <c r="H250" s="81">
        <v>2</v>
      </c>
      <c r="I250" s="94">
        <v>2</v>
      </c>
      <c r="J250" s="81">
        <v>2</v>
      </c>
      <c r="K250" s="81"/>
      <c r="L250" s="81"/>
      <c r="M250" s="81"/>
      <c r="N250" s="107"/>
      <c r="P250" s="48">
        <f t="shared" si="31"/>
        <v>10</v>
      </c>
      <c r="U250" s="87"/>
      <c r="V250" s="4"/>
      <c r="W250"/>
      <c r="Z250" s="4"/>
      <c r="AA250" s="4"/>
    </row>
    <row r="251" spans="1:27" x14ac:dyDescent="0.25">
      <c r="A251">
        <v>11</v>
      </c>
      <c r="B251" s="8" t="s">
        <v>377</v>
      </c>
      <c r="E251" t="s">
        <v>355</v>
      </c>
      <c r="F251" s="45"/>
      <c r="G251" s="81">
        <v>2</v>
      </c>
      <c r="H251" s="81">
        <v>2</v>
      </c>
      <c r="I251" s="94">
        <v>4</v>
      </c>
      <c r="J251" s="81">
        <v>2</v>
      </c>
      <c r="K251" s="81"/>
      <c r="L251" s="81"/>
      <c r="M251" s="81"/>
      <c r="N251" s="107"/>
      <c r="P251" s="48">
        <f t="shared" si="31"/>
        <v>10</v>
      </c>
      <c r="U251" s="171"/>
      <c r="V251" s="4"/>
      <c r="W251"/>
      <c r="Z251" s="4"/>
      <c r="AA251" s="4"/>
    </row>
    <row r="252" spans="1:27" x14ac:dyDescent="0.25">
      <c r="A252">
        <v>12</v>
      </c>
      <c r="B252" s="8" t="s">
        <v>197</v>
      </c>
      <c r="E252" t="s">
        <v>117</v>
      </c>
      <c r="F252" s="45"/>
      <c r="G252" s="81"/>
      <c r="H252" s="81">
        <v>2</v>
      </c>
      <c r="I252" s="94">
        <v>6</v>
      </c>
      <c r="J252" s="81">
        <v>2</v>
      </c>
      <c r="K252" s="81"/>
      <c r="L252" s="81"/>
      <c r="M252" s="81"/>
      <c r="N252" s="107"/>
      <c r="P252" s="48">
        <f t="shared" si="31"/>
        <v>10</v>
      </c>
      <c r="U252"/>
      <c r="V252" s="4"/>
      <c r="W252"/>
      <c r="Z252" s="4"/>
    </row>
    <row r="253" spans="1:27" x14ac:dyDescent="0.25">
      <c r="A253">
        <v>13</v>
      </c>
      <c r="B253" s="8" t="s">
        <v>320</v>
      </c>
      <c r="C253" s="75"/>
      <c r="E253" t="s">
        <v>144</v>
      </c>
      <c r="F253" s="45"/>
      <c r="G253" s="81">
        <v>2</v>
      </c>
      <c r="H253" s="81"/>
      <c r="I253" s="94">
        <v>2</v>
      </c>
      <c r="J253" s="81"/>
      <c r="K253" s="81">
        <v>5</v>
      </c>
      <c r="L253" s="81"/>
      <c r="M253" s="81"/>
      <c r="N253" s="107"/>
      <c r="P253" s="48">
        <f t="shared" si="31"/>
        <v>9</v>
      </c>
      <c r="U253"/>
      <c r="V253" s="4"/>
      <c r="W253"/>
    </row>
    <row r="254" spans="1:27" x14ac:dyDescent="0.25">
      <c r="A254">
        <v>14</v>
      </c>
      <c r="B254" s="8" t="s">
        <v>411</v>
      </c>
      <c r="E254" t="s">
        <v>376</v>
      </c>
      <c r="F254" s="45"/>
      <c r="G254" s="81">
        <v>2</v>
      </c>
      <c r="H254" s="81">
        <v>2</v>
      </c>
      <c r="I254" s="94">
        <v>2</v>
      </c>
      <c r="J254" s="81"/>
      <c r="K254" s="81"/>
      <c r="L254" s="81">
        <v>2</v>
      </c>
      <c r="M254" s="81"/>
      <c r="N254" s="107"/>
      <c r="P254" s="48">
        <f t="shared" si="31"/>
        <v>8</v>
      </c>
      <c r="U254"/>
      <c r="V254" s="4"/>
    </row>
    <row r="255" spans="1:27" x14ac:dyDescent="0.25">
      <c r="A255">
        <v>15</v>
      </c>
      <c r="B255" s="8" t="s">
        <v>107</v>
      </c>
      <c r="C255" s="75"/>
      <c r="E255" t="s">
        <v>112</v>
      </c>
      <c r="F255" s="45"/>
      <c r="G255" s="81">
        <v>6</v>
      </c>
      <c r="H255" s="81"/>
      <c r="I255" s="94"/>
      <c r="J255" s="81"/>
      <c r="K255" s="81"/>
      <c r="L255" s="81"/>
      <c r="M255" s="81"/>
      <c r="N255" s="107"/>
      <c r="P255" s="48">
        <f t="shared" si="31"/>
        <v>6</v>
      </c>
    </row>
    <row r="256" spans="1:27" x14ac:dyDescent="0.25">
      <c r="A256">
        <v>16</v>
      </c>
      <c r="B256" s="8" t="s">
        <v>108</v>
      </c>
      <c r="E256" t="s">
        <v>330</v>
      </c>
      <c r="F256" s="45"/>
      <c r="G256" s="81">
        <v>2</v>
      </c>
      <c r="H256" s="81"/>
      <c r="I256" s="94"/>
      <c r="J256" s="81"/>
      <c r="K256" s="81">
        <v>4</v>
      </c>
      <c r="L256" s="81"/>
      <c r="M256" s="81"/>
      <c r="N256" s="107"/>
      <c r="P256" s="48">
        <f t="shared" si="31"/>
        <v>6</v>
      </c>
    </row>
    <row r="257" spans="1:16" x14ac:dyDescent="0.25">
      <c r="A257">
        <v>17</v>
      </c>
      <c r="B257" s="8" t="s">
        <v>591</v>
      </c>
      <c r="E257" t="s">
        <v>112</v>
      </c>
      <c r="F257" s="45"/>
      <c r="G257" s="81">
        <v>5</v>
      </c>
      <c r="H257" s="81"/>
      <c r="I257" s="94"/>
      <c r="J257" s="81"/>
      <c r="K257" s="81"/>
      <c r="L257" s="81"/>
      <c r="M257" s="81"/>
      <c r="N257" s="107"/>
      <c r="P257" s="48">
        <f t="shared" si="31"/>
        <v>5</v>
      </c>
    </row>
    <row r="258" spans="1:16" x14ac:dyDescent="0.25">
      <c r="A258">
        <v>18</v>
      </c>
      <c r="B258" s="8" t="s">
        <v>319</v>
      </c>
      <c r="E258" t="s">
        <v>331</v>
      </c>
      <c r="F258" s="45"/>
      <c r="G258" s="81"/>
      <c r="H258" s="81"/>
      <c r="I258" s="94"/>
      <c r="J258" s="81"/>
      <c r="K258" s="81"/>
      <c r="L258" s="81">
        <v>2</v>
      </c>
      <c r="M258" s="81"/>
      <c r="N258" s="107"/>
      <c r="P258" s="48">
        <f t="shared" si="31"/>
        <v>2</v>
      </c>
    </row>
    <row r="259" spans="1:16" x14ac:dyDescent="0.25">
      <c r="A259">
        <v>19</v>
      </c>
      <c r="B259" s="8" t="s">
        <v>417</v>
      </c>
      <c r="C259" s="75"/>
      <c r="E259" t="s">
        <v>421</v>
      </c>
      <c r="F259" s="57"/>
      <c r="G259" s="82"/>
      <c r="H259" s="82"/>
      <c r="I259" s="95"/>
      <c r="J259" s="82"/>
      <c r="K259" s="82"/>
      <c r="L259" s="82"/>
      <c r="M259" s="82"/>
      <c r="N259" s="109"/>
      <c r="P259" s="49">
        <f t="shared" ref="P259" si="32">SUBTOTAL(9,F259:N259)</f>
        <v>0</v>
      </c>
    </row>
    <row r="266" spans="1:16" x14ac:dyDescent="0.25">
      <c r="E266"/>
    </row>
    <row r="268" spans="1:16" x14ac:dyDescent="0.25">
      <c r="E268"/>
    </row>
    <row r="269" spans="1:16" x14ac:dyDescent="0.25">
      <c r="E269"/>
    </row>
  </sheetData>
  <sheetProtection algorithmName="SHA-512" hashValue="5lDeo+rnrNEpHrSy5CJqZ/gvZ4Qls2C60nYW2JB+VJ/jVE3jHSuEsHt6yC13njkTlhSs0kDrNaqR93jqVsdI2A==" saltValue="egc6Ke5KMOCzbm7nGIGbkg==" spinCount="100000" sheet="1" objects="1" scenarios="1"/>
  <sortState ref="B6:U155">
    <sortCondition descending="1" ref="U6:U155"/>
  </sortState>
  <mergeCells count="4">
    <mergeCell ref="R204:S204"/>
    <mergeCell ref="W1:X1"/>
    <mergeCell ref="R1:S1"/>
    <mergeCell ref="D1:E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5DE3-D580-43F1-8412-29F96DEA4B1D}">
  <sheetPr>
    <tabColor rgb="FFFFFF00"/>
  </sheetPr>
  <dimension ref="A1:V49"/>
  <sheetViews>
    <sheetView workbookViewId="0"/>
  </sheetViews>
  <sheetFormatPr defaultRowHeight="15" x14ac:dyDescent="0.25"/>
  <cols>
    <col min="1" max="1" width="27.140625" bestFit="1" customWidth="1"/>
    <col min="2" max="2" width="20.5703125" bestFit="1" customWidth="1"/>
    <col min="3" max="3" width="9.85546875" bestFit="1" customWidth="1"/>
    <col min="4" max="4" width="14.5703125" bestFit="1" customWidth="1"/>
    <col min="5" max="5" width="18.85546875" bestFit="1" customWidth="1"/>
    <col min="6" max="6" width="5.7109375" bestFit="1" customWidth="1"/>
    <col min="7" max="7" width="2.42578125" customWidth="1"/>
    <col min="8" max="8" width="8.2851562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2.5703125" customWidth="1"/>
    <col min="20" max="20" width="19.140625" bestFit="1" customWidth="1"/>
    <col min="24" max="24" width="14.140625" bestFit="1" customWidth="1"/>
  </cols>
  <sheetData>
    <row r="1" spans="1:22" ht="15.75" x14ac:dyDescent="0.25">
      <c r="A1" t="s">
        <v>46</v>
      </c>
      <c r="H1" s="203" t="s">
        <v>426</v>
      </c>
      <c r="I1" s="203"/>
      <c r="J1" s="203"/>
      <c r="K1" s="203"/>
      <c r="L1" s="203"/>
      <c r="M1" s="203"/>
      <c r="N1" s="203"/>
      <c r="O1" s="203"/>
      <c r="P1" s="203"/>
      <c r="T1" t="s">
        <v>94</v>
      </c>
      <c r="U1" s="4"/>
      <c r="V1">
        <v>15</v>
      </c>
    </row>
    <row r="2" spans="1:22" x14ac:dyDescent="0.25">
      <c r="A2" t="s">
        <v>47</v>
      </c>
      <c r="E2" s="33">
        <v>45942</v>
      </c>
      <c r="T2" t="s">
        <v>65</v>
      </c>
      <c r="U2" s="4"/>
      <c r="V2">
        <v>12</v>
      </c>
    </row>
    <row r="3" spans="1:22" x14ac:dyDescent="0.25">
      <c r="A3" t="s">
        <v>62</v>
      </c>
      <c r="E3" s="33" t="s">
        <v>65</v>
      </c>
      <c r="T3" t="s">
        <v>93</v>
      </c>
      <c r="U3" s="4"/>
      <c r="V3">
        <v>10</v>
      </c>
    </row>
    <row r="4" spans="1:22" x14ac:dyDescent="0.25">
      <c r="A4" t="s">
        <v>50</v>
      </c>
      <c r="E4" s="1" t="s">
        <v>171</v>
      </c>
      <c r="T4" t="s">
        <v>197</v>
      </c>
      <c r="U4" s="4"/>
      <c r="V4">
        <v>8</v>
      </c>
    </row>
    <row r="5" spans="1:22" x14ac:dyDescent="0.25">
      <c r="A5" t="s">
        <v>48</v>
      </c>
      <c r="E5" s="1">
        <v>68</v>
      </c>
      <c r="T5" t="s">
        <v>63</v>
      </c>
      <c r="U5" s="4"/>
      <c r="V5">
        <v>7</v>
      </c>
    </row>
    <row r="6" spans="1:22" x14ac:dyDescent="0.25">
      <c r="A6" t="s">
        <v>49</v>
      </c>
      <c r="E6" s="1">
        <v>42</v>
      </c>
      <c r="T6" t="s">
        <v>318</v>
      </c>
      <c r="U6" s="4"/>
      <c r="V6">
        <v>6</v>
      </c>
    </row>
    <row r="7" spans="1:22" x14ac:dyDescent="0.25">
      <c r="D7" s="1"/>
      <c r="T7" t="s">
        <v>111</v>
      </c>
      <c r="U7" s="4"/>
      <c r="V7">
        <v>5</v>
      </c>
    </row>
    <row r="8" spans="1:22" x14ac:dyDescent="0.25">
      <c r="A8" s="34" t="s">
        <v>43</v>
      </c>
      <c r="B8" s="67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04" t="s">
        <v>51</v>
      </c>
      <c r="I8" s="202"/>
      <c r="J8" s="205"/>
      <c r="K8" s="2"/>
      <c r="L8" s="25" t="s">
        <v>52</v>
      </c>
      <c r="M8" s="28"/>
      <c r="N8" s="202" t="s">
        <v>8</v>
      </c>
      <c r="O8" s="202"/>
      <c r="P8" s="29"/>
      <c r="T8" t="s">
        <v>321</v>
      </c>
      <c r="V8">
        <v>4</v>
      </c>
    </row>
    <row r="9" spans="1:22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108</v>
      </c>
      <c r="U9" s="4"/>
      <c r="V9">
        <v>2</v>
      </c>
    </row>
    <row r="10" spans="1:22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R10" s="7" t="s">
        <v>106</v>
      </c>
      <c r="T10" t="s">
        <v>417</v>
      </c>
      <c r="U10" s="4"/>
      <c r="V10">
        <v>2</v>
      </c>
    </row>
    <row r="11" spans="1:22" x14ac:dyDescent="0.25">
      <c r="U11" s="4"/>
    </row>
    <row r="12" spans="1:22" x14ac:dyDescent="0.25">
      <c r="A12" s="8"/>
      <c r="B12" s="59" t="e">
        <f>VLOOKUP(A12,concorrenti!A:B,2,0)</f>
        <v>#N/A</v>
      </c>
      <c r="C12" s="12" t="e">
        <f>VLOOKUP(A12,concorrenti!A:E,5,1)</f>
        <v>#N/A</v>
      </c>
      <c r="I12" s="4" t="e">
        <f>1+RIGHT(F12,2)/100</f>
        <v>#VALUE!</v>
      </c>
      <c r="J12" s="4" t="e">
        <f t="shared" ref="J12:J44" si="0">+I12*H12</f>
        <v>#VALUE!</v>
      </c>
      <c r="L12">
        <v>1</v>
      </c>
      <c r="M12">
        <f>VLOOKUP(L12,Regolamento!A:B,2,1)</f>
        <v>50</v>
      </c>
      <c r="N12" s="4">
        <f t="shared" ref="N12:N36" si="1">1+E$5/100</f>
        <v>1.6800000000000002</v>
      </c>
      <c r="O12" s="4">
        <f t="shared" ref="O12:O36" si="2">1+E$6/100</f>
        <v>1.42</v>
      </c>
      <c r="P12" s="15">
        <f>IF(H12&lt;&gt;0,+M12*N12*O12,0)</f>
        <v>0</v>
      </c>
      <c r="R12" s="15">
        <f>+H12/E$5</f>
        <v>0</v>
      </c>
    </row>
    <row r="13" spans="1:22" x14ac:dyDescent="0.25">
      <c r="B13" s="59" t="e">
        <f>VLOOKUP(A13,concorrenti!A:B,2,0)</f>
        <v>#N/A</v>
      </c>
      <c r="C13" s="12" t="e">
        <f>VLOOKUP(A13,concorrenti!A:E,5,1)</f>
        <v>#N/A</v>
      </c>
      <c r="I13" s="4" t="e">
        <f>1+RIGHT(F13,2)/100</f>
        <v>#VALUE!</v>
      </c>
      <c r="J13" s="4" t="e">
        <f t="shared" si="0"/>
        <v>#VALUE!</v>
      </c>
      <c r="L13">
        <v>2</v>
      </c>
      <c r="M13">
        <f>VLOOKUP(L13,Regolamento!A:B,2,1)</f>
        <v>45</v>
      </c>
      <c r="N13" s="4">
        <f t="shared" si="1"/>
        <v>1.6800000000000002</v>
      </c>
      <c r="O13" s="4">
        <f t="shared" si="2"/>
        <v>1.42</v>
      </c>
      <c r="P13" s="15">
        <f t="shared" ref="P13:P36" si="3">IF(H13&lt;&gt;0,+M13*N13*O13,0)</f>
        <v>0</v>
      </c>
      <c r="R13" s="15">
        <f t="shared" ref="R13:R37" si="4">+H13/E$5</f>
        <v>0</v>
      </c>
    </row>
    <row r="14" spans="1:22" x14ac:dyDescent="0.25">
      <c r="B14" s="59" t="e">
        <f>VLOOKUP(A14,concorrenti!A:B,2,0)</f>
        <v>#N/A</v>
      </c>
      <c r="C14" s="12" t="e">
        <f>VLOOKUP(A14,concorrenti!A:E,5,1)</f>
        <v>#N/A</v>
      </c>
      <c r="I14" s="4" t="e">
        <f>1+RIGHT(F14,2)/100-0.1</f>
        <v>#VALUE!</v>
      </c>
      <c r="J14" s="4" t="e">
        <f t="shared" si="0"/>
        <v>#VALUE!</v>
      </c>
      <c r="L14">
        <v>3</v>
      </c>
      <c r="M14">
        <f>VLOOKUP(L14,Regolamento!A:B,2,1)</f>
        <v>41</v>
      </c>
      <c r="N14" s="4">
        <f t="shared" si="1"/>
        <v>1.6800000000000002</v>
      </c>
      <c r="O14" s="4">
        <f t="shared" si="2"/>
        <v>1.42</v>
      </c>
      <c r="P14" s="15">
        <f t="shared" si="3"/>
        <v>0</v>
      </c>
      <c r="R14" s="15">
        <f t="shared" si="4"/>
        <v>0</v>
      </c>
    </row>
    <row r="15" spans="1:22" x14ac:dyDescent="0.25">
      <c r="B15" s="59" t="e">
        <f>VLOOKUP(A15,concorrenti!A:B,2,0)</f>
        <v>#N/A</v>
      </c>
      <c r="C15" s="12" t="e">
        <f>VLOOKUP(A15,concorrenti!A:E,5,1)</f>
        <v>#N/A</v>
      </c>
      <c r="I15" s="4" t="e">
        <f>1+RIGHT(F15,2)/100</f>
        <v>#VALUE!</v>
      </c>
      <c r="J15" s="4" t="e">
        <f t="shared" si="0"/>
        <v>#VALUE!</v>
      </c>
      <c r="L15">
        <v>4</v>
      </c>
      <c r="M15">
        <f>VLOOKUP(L15,Regolamento!A:B,2,1)</f>
        <v>38</v>
      </c>
      <c r="N15" s="4">
        <f t="shared" si="1"/>
        <v>1.6800000000000002</v>
      </c>
      <c r="O15" s="4">
        <f t="shared" si="2"/>
        <v>1.42</v>
      </c>
      <c r="P15" s="15">
        <f t="shared" si="3"/>
        <v>0</v>
      </c>
      <c r="R15" s="15">
        <f t="shared" si="4"/>
        <v>0</v>
      </c>
    </row>
    <row r="16" spans="1:22" x14ac:dyDescent="0.25">
      <c r="B16" s="59" t="e">
        <f>VLOOKUP(A16,concorrenti!A:B,2,0)</f>
        <v>#N/A</v>
      </c>
      <c r="C16" s="12" t="e">
        <f>VLOOKUP(A16,concorrenti!A:E,5,1)</f>
        <v>#N/A</v>
      </c>
      <c r="I16" s="4" t="e">
        <f>1+RIGHT(F16,2)/100</f>
        <v>#VALUE!</v>
      </c>
      <c r="J16" s="4" t="e">
        <f t="shared" si="0"/>
        <v>#VALUE!</v>
      </c>
      <c r="L16">
        <v>5</v>
      </c>
      <c r="M16">
        <f>VLOOKUP(L16,Regolamento!A:B,2,1)</f>
        <v>36</v>
      </c>
      <c r="N16" s="4">
        <f t="shared" si="1"/>
        <v>1.6800000000000002</v>
      </c>
      <c r="O16" s="4">
        <f t="shared" si="2"/>
        <v>1.42</v>
      </c>
      <c r="P16" s="15">
        <f t="shared" si="3"/>
        <v>0</v>
      </c>
      <c r="R16" s="15">
        <f t="shared" si="4"/>
        <v>0</v>
      </c>
    </row>
    <row r="17" spans="1:18" x14ac:dyDescent="0.25">
      <c r="B17" s="59" t="e">
        <f>VLOOKUP(A17,concorrenti!A:B,2,0)</f>
        <v>#N/A</v>
      </c>
      <c r="C17" s="12" t="e">
        <f>VLOOKUP(A17,concorrenti!A:E,5,1)</f>
        <v>#N/A</v>
      </c>
      <c r="I17" s="4" t="e">
        <f>1+RIGHT(F17,2)/100</f>
        <v>#VALUE!</v>
      </c>
      <c r="J17" s="4" t="e">
        <f t="shared" si="0"/>
        <v>#VALUE!</v>
      </c>
      <c r="K17" s="9"/>
      <c r="L17">
        <v>6</v>
      </c>
      <c r="M17">
        <f>VLOOKUP(L17,Regolamento!A:B,2,1)</f>
        <v>35</v>
      </c>
      <c r="N17" s="4">
        <f t="shared" si="1"/>
        <v>1.6800000000000002</v>
      </c>
      <c r="O17" s="4">
        <f t="shared" si="2"/>
        <v>1.42</v>
      </c>
      <c r="P17" s="15">
        <f t="shared" si="3"/>
        <v>0</v>
      </c>
      <c r="R17" s="15">
        <f t="shared" si="4"/>
        <v>0</v>
      </c>
    </row>
    <row r="18" spans="1:18" x14ac:dyDescent="0.25">
      <c r="B18" s="59" t="e">
        <f>VLOOKUP(A18,concorrenti!A:B,2,0)</f>
        <v>#N/A</v>
      </c>
      <c r="C18" s="12" t="e">
        <f>VLOOKUP(A18,concorrenti!A:E,5,1)</f>
        <v>#N/A</v>
      </c>
      <c r="I18" s="4" t="e">
        <f>1+RIGHT(F18,2)/100</f>
        <v>#VALUE!</v>
      </c>
      <c r="J18" s="4" t="e">
        <f t="shared" si="0"/>
        <v>#VALUE!</v>
      </c>
      <c r="L18">
        <v>7</v>
      </c>
      <c r="M18">
        <f>VLOOKUP(L18,Regolamento!A:B,2,1)</f>
        <v>34</v>
      </c>
      <c r="N18" s="4">
        <f t="shared" si="1"/>
        <v>1.6800000000000002</v>
      </c>
      <c r="O18" s="4">
        <f t="shared" si="2"/>
        <v>1.42</v>
      </c>
      <c r="P18" s="15">
        <f t="shared" si="3"/>
        <v>0</v>
      </c>
      <c r="R18" s="15">
        <f t="shared" si="4"/>
        <v>0</v>
      </c>
    </row>
    <row r="19" spans="1:18" x14ac:dyDescent="0.25">
      <c r="B19" s="59" t="e">
        <f>VLOOKUP(A19,concorrenti!A:B,2,0)</f>
        <v>#N/A</v>
      </c>
      <c r="C19" s="12" t="e">
        <f>VLOOKUP(A19,concorrenti!A:E,5,1)</f>
        <v>#N/A</v>
      </c>
      <c r="G19" s="9"/>
      <c r="I19" s="4" t="e">
        <f>1+RIGHT(F19,2)/100</f>
        <v>#VALUE!</v>
      </c>
      <c r="J19" s="4" t="e">
        <f t="shared" si="0"/>
        <v>#VALUE!</v>
      </c>
      <c r="L19">
        <v>8</v>
      </c>
      <c r="M19">
        <f>VLOOKUP(L19,Regolamento!A:B,2,1)</f>
        <v>33</v>
      </c>
      <c r="N19" s="4">
        <f t="shared" si="1"/>
        <v>1.6800000000000002</v>
      </c>
      <c r="O19" s="4">
        <f t="shared" si="2"/>
        <v>1.42</v>
      </c>
      <c r="P19" s="15">
        <f t="shared" si="3"/>
        <v>0</v>
      </c>
      <c r="R19" s="15">
        <f t="shared" si="4"/>
        <v>0</v>
      </c>
    </row>
    <row r="20" spans="1:18" x14ac:dyDescent="0.25">
      <c r="B20" s="59" t="e">
        <f>VLOOKUP(A20,concorrenti!A:B,2,0)</f>
        <v>#N/A</v>
      </c>
      <c r="C20" s="12" t="e">
        <f>VLOOKUP(A20,concorrenti!A:E,5,1)</f>
        <v>#N/A</v>
      </c>
      <c r="I20" s="4" t="e">
        <f>1+RIGHT(F20,2)/100-0.1</f>
        <v>#VALUE!</v>
      </c>
      <c r="J20" s="4" t="e">
        <f t="shared" si="0"/>
        <v>#VALUE!</v>
      </c>
      <c r="L20">
        <v>9</v>
      </c>
      <c r="M20">
        <f>VLOOKUP(L20,Regolamento!A:B,2,1)</f>
        <v>32</v>
      </c>
      <c r="N20" s="4">
        <f t="shared" si="1"/>
        <v>1.6800000000000002</v>
      </c>
      <c r="O20" s="4">
        <f t="shared" si="2"/>
        <v>1.42</v>
      </c>
      <c r="P20" s="15">
        <f t="shared" si="3"/>
        <v>0</v>
      </c>
      <c r="R20" s="15">
        <f>+H20/E$5</f>
        <v>0</v>
      </c>
    </row>
    <row r="21" spans="1:18" x14ac:dyDescent="0.25">
      <c r="A21" s="8"/>
      <c r="B21" s="59" t="e">
        <f>VLOOKUP(A21,concorrenti!A:B,2,0)</f>
        <v>#N/A</v>
      </c>
      <c r="C21" s="12" t="e">
        <f>VLOOKUP(A21,concorrenti!A:E,5,1)</f>
        <v>#N/A</v>
      </c>
      <c r="I21" s="4" t="e">
        <f t="shared" ref="I21:I36" si="5">1+RIGHT(F21,2)/100</f>
        <v>#VALUE!</v>
      </c>
      <c r="J21" s="4" t="e">
        <f t="shared" si="0"/>
        <v>#VALUE!</v>
      </c>
      <c r="L21">
        <v>10</v>
      </c>
      <c r="M21">
        <f>VLOOKUP(L21,Regolamento!A:B,2,1)</f>
        <v>31</v>
      </c>
      <c r="N21" s="4">
        <f t="shared" si="1"/>
        <v>1.6800000000000002</v>
      </c>
      <c r="O21" s="4">
        <f t="shared" si="2"/>
        <v>1.42</v>
      </c>
      <c r="P21" s="15">
        <f t="shared" si="3"/>
        <v>0</v>
      </c>
      <c r="R21" s="15">
        <f t="shared" si="4"/>
        <v>0</v>
      </c>
    </row>
    <row r="22" spans="1:18" x14ac:dyDescent="0.25">
      <c r="B22" s="59" t="e">
        <f>VLOOKUP(A22,concorrenti!A:B,2,0)</f>
        <v>#N/A</v>
      </c>
      <c r="C22" s="12" t="e">
        <f>VLOOKUP(A22,concorrenti!A:E,5,1)</f>
        <v>#N/A</v>
      </c>
      <c r="I22" s="4" t="e">
        <f t="shared" si="5"/>
        <v>#VALUE!</v>
      </c>
      <c r="J22" s="4" t="e">
        <f t="shared" si="0"/>
        <v>#VALUE!</v>
      </c>
      <c r="L22">
        <v>11</v>
      </c>
      <c r="M22">
        <f>VLOOKUP(L22,Regolamento!A:B,2,1)</f>
        <v>30</v>
      </c>
      <c r="N22" s="4">
        <f t="shared" si="1"/>
        <v>1.6800000000000002</v>
      </c>
      <c r="O22" s="4">
        <f t="shared" si="2"/>
        <v>1.42</v>
      </c>
      <c r="P22" s="15">
        <f t="shared" si="3"/>
        <v>0</v>
      </c>
      <c r="R22" s="15">
        <f t="shared" si="4"/>
        <v>0</v>
      </c>
    </row>
    <row r="23" spans="1:18" x14ac:dyDescent="0.25">
      <c r="B23" s="59" t="e">
        <f>VLOOKUP(A23,concorrenti!A:B,2,0)</f>
        <v>#N/A</v>
      </c>
      <c r="C23" s="12" t="e">
        <f>VLOOKUP(A23,concorrenti!A:E,5,1)</f>
        <v>#N/A</v>
      </c>
      <c r="I23" s="4" t="e">
        <f t="shared" si="5"/>
        <v>#VALUE!</v>
      </c>
      <c r="J23" s="4" t="e">
        <f t="shared" si="0"/>
        <v>#VALUE!</v>
      </c>
      <c r="L23">
        <v>12</v>
      </c>
      <c r="M23">
        <f>VLOOKUP(L23,Regolamento!A:B,2,1)</f>
        <v>29</v>
      </c>
      <c r="N23" s="4">
        <f t="shared" si="1"/>
        <v>1.6800000000000002</v>
      </c>
      <c r="O23" s="4">
        <f t="shared" si="2"/>
        <v>1.42</v>
      </c>
      <c r="P23" s="15">
        <f t="shared" si="3"/>
        <v>0</v>
      </c>
      <c r="R23" s="15">
        <f t="shared" si="4"/>
        <v>0</v>
      </c>
    </row>
    <row r="24" spans="1:18" x14ac:dyDescent="0.25">
      <c r="B24" s="59" t="e">
        <f>VLOOKUP(A24,concorrenti!A:B,2,0)</f>
        <v>#N/A</v>
      </c>
      <c r="C24" s="12" t="e">
        <f>VLOOKUP(A24,concorrenti!A:E,5,1)</f>
        <v>#N/A</v>
      </c>
      <c r="E24" s="56"/>
      <c r="I24" s="4" t="e">
        <f t="shared" si="5"/>
        <v>#VALUE!</v>
      </c>
      <c r="J24" s="4" t="e">
        <f t="shared" si="0"/>
        <v>#VALUE!</v>
      </c>
      <c r="L24">
        <v>13</v>
      </c>
      <c r="M24">
        <f>VLOOKUP(L24,Regolamento!A:B,2,1)</f>
        <v>28</v>
      </c>
      <c r="N24" s="4">
        <f t="shared" si="1"/>
        <v>1.6800000000000002</v>
      </c>
      <c r="O24" s="4">
        <f t="shared" si="2"/>
        <v>1.42</v>
      </c>
      <c r="P24" s="15">
        <f t="shared" si="3"/>
        <v>0</v>
      </c>
      <c r="R24" s="15">
        <f t="shared" si="4"/>
        <v>0</v>
      </c>
    </row>
    <row r="25" spans="1:18" x14ac:dyDescent="0.25">
      <c r="B25" s="59" t="e">
        <f>VLOOKUP(A25,concorrenti!A:B,2,0)</f>
        <v>#N/A</v>
      </c>
      <c r="C25" s="12" t="e">
        <f>VLOOKUP(A25,concorrenti!A:E,5,1)</f>
        <v>#N/A</v>
      </c>
      <c r="I25" s="4" t="e">
        <f t="shared" si="5"/>
        <v>#VALUE!</v>
      </c>
      <c r="J25" s="4" t="e">
        <f t="shared" si="0"/>
        <v>#VALUE!</v>
      </c>
      <c r="L25">
        <v>14</v>
      </c>
      <c r="M25">
        <f>VLOOKUP(L25,Regolamento!A:B,2,1)</f>
        <v>27</v>
      </c>
      <c r="N25" s="4">
        <f t="shared" si="1"/>
        <v>1.6800000000000002</v>
      </c>
      <c r="O25" s="4">
        <f t="shared" si="2"/>
        <v>1.42</v>
      </c>
      <c r="P25" s="15">
        <f t="shared" si="3"/>
        <v>0</v>
      </c>
      <c r="R25" s="15">
        <f t="shared" si="4"/>
        <v>0</v>
      </c>
    </row>
    <row r="26" spans="1:18" x14ac:dyDescent="0.25">
      <c r="B26" s="59" t="e">
        <f>VLOOKUP(A26,concorrenti!A:B,2,0)</f>
        <v>#N/A</v>
      </c>
      <c r="C26" s="12" t="e">
        <f>VLOOKUP(A26,concorrenti!A:E,5,1)</f>
        <v>#N/A</v>
      </c>
      <c r="I26" s="4" t="e">
        <f t="shared" si="5"/>
        <v>#VALUE!</v>
      </c>
      <c r="J26" s="4" t="e">
        <f t="shared" si="0"/>
        <v>#VALUE!</v>
      </c>
      <c r="L26">
        <v>15</v>
      </c>
      <c r="M26">
        <f>VLOOKUP(L26,Regolamento!A:B,2,1)</f>
        <v>26</v>
      </c>
      <c r="N26" s="4">
        <f t="shared" si="1"/>
        <v>1.6800000000000002</v>
      </c>
      <c r="O26" s="4">
        <f t="shared" si="2"/>
        <v>1.42</v>
      </c>
      <c r="P26" s="15">
        <f t="shared" si="3"/>
        <v>0</v>
      </c>
      <c r="R26" s="15">
        <f t="shared" si="4"/>
        <v>0</v>
      </c>
    </row>
    <row r="27" spans="1:18" x14ac:dyDescent="0.25">
      <c r="B27" s="59" t="e">
        <f>VLOOKUP(A27,concorrenti!A:B,2,0)</f>
        <v>#N/A</v>
      </c>
      <c r="C27" s="12" t="e">
        <f>VLOOKUP(A27,concorrenti!A:E,5,1)</f>
        <v>#N/A</v>
      </c>
      <c r="G27" s="9"/>
      <c r="I27" s="4" t="e">
        <f t="shared" si="5"/>
        <v>#VALUE!</v>
      </c>
      <c r="J27" s="4" t="e">
        <f t="shared" si="0"/>
        <v>#VALUE!</v>
      </c>
      <c r="L27">
        <v>16</v>
      </c>
      <c r="M27">
        <f>VLOOKUP(L27,Regolamento!A:B,2,1)</f>
        <v>25</v>
      </c>
      <c r="N27" s="4">
        <f t="shared" si="1"/>
        <v>1.6800000000000002</v>
      </c>
      <c r="O27" s="4">
        <f t="shared" si="2"/>
        <v>1.42</v>
      </c>
      <c r="P27" s="15">
        <f t="shared" si="3"/>
        <v>0</v>
      </c>
      <c r="R27" s="15">
        <f t="shared" si="4"/>
        <v>0</v>
      </c>
    </row>
    <row r="28" spans="1:18" x14ac:dyDescent="0.25">
      <c r="B28" s="59" t="e">
        <f>VLOOKUP(A28,concorrenti!A:B,2,0)</f>
        <v>#N/A</v>
      </c>
      <c r="C28" s="12" t="e">
        <f>VLOOKUP(A28,concorrenti!A:E,5,1)</f>
        <v>#N/A</v>
      </c>
      <c r="I28" s="4" t="e">
        <f t="shared" si="5"/>
        <v>#VALUE!</v>
      </c>
      <c r="J28" s="4" t="e">
        <f t="shared" si="0"/>
        <v>#VALUE!</v>
      </c>
      <c r="L28">
        <v>17</v>
      </c>
      <c r="M28">
        <f>VLOOKUP(L28,Regolamento!A:B,2,1)</f>
        <v>24</v>
      </c>
      <c r="N28" s="4">
        <f t="shared" si="1"/>
        <v>1.6800000000000002</v>
      </c>
      <c r="O28" s="4">
        <f t="shared" si="2"/>
        <v>1.42</v>
      </c>
      <c r="P28" s="15">
        <f t="shared" si="3"/>
        <v>0</v>
      </c>
      <c r="R28" s="15">
        <f t="shared" si="4"/>
        <v>0</v>
      </c>
    </row>
    <row r="29" spans="1:18" x14ac:dyDescent="0.25">
      <c r="B29" s="59" t="e">
        <f>VLOOKUP(A29,concorrenti!A:B,2,0)</f>
        <v>#N/A</v>
      </c>
      <c r="C29" s="12" t="e">
        <f>VLOOKUP(A29,concorrenti!A:E,5,1)</f>
        <v>#N/A</v>
      </c>
      <c r="E29" s="56"/>
      <c r="I29" s="4" t="e">
        <f t="shared" si="5"/>
        <v>#VALUE!</v>
      </c>
      <c r="J29" s="4" t="e">
        <f t="shared" si="0"/>
        <v>#VALUE!</v>
      </c>
      <c r="L29">
        <v>18</v>
      </c>
      <c r="M29">
        <f>VLOOKUP(L29,Regolamento!A:B,2,1)</f>
        <v>23</v>
      </c>
      <c r="N29" s="4">
        <f t="shared" si="1"/>
        <v>1.6800000000000002</v>
      </c>
      <c r="O29" s="4">
        <f t="shared" si="2"/>
        <v>1.42</v>
      </c>
      <c r="P29" s="15">
        <f t="shared" si="3"/>
        <v>0</v>
      </c>
      <c r="R29" s="15">
        <f t="shared" si="4"/>
        <v>0</v>
      </c>
    </row>
    <row r="30" spans="1:18" x14ac:dyDescent="0.25">
      <c r="B30" s="59" t="e">
        <f>VLOOKUP(A30,concorrenti!A:B,2,0)</f>
        <v>#N/A</v>
      </c>
      <c r="C30" s="12" t="e">
        <f>VLOOKUP(A30,concorrenti!A:E,5,1)</f>
        <v>#N/A</v>
      </c>
      <c r="G30" s="8"/>
      <c r="I30" s="4" t="e">
        <f t="shared" si="5"/>
        <v>#VALUE!</v>
      </c>
      <c r="J30" s="4" t="e">
        <f t="shared" si="0"/>
        <v>#VALUE!</v>
      </c>
      <c r="L30">
        <v>19</v>
      </c>
      <c r="M30">
        <f>VLOOKUP(L30,Regolamento!A:B,2,1)</f>
        <v>22</v>
      </c>
      <c r="N30" s="4">
        <f t="shared" si="1"/>
        <v>1.6800000000000002</v>
      </c>
      <c r="O30" s="4">
        <f t="shared" si="2"/>
        <v>1.42</v>
      </c>
      <c r="P30" s="15">
        <f t="shared" si="3"/>
        <v>0</v>
      </c>
      <c r="R30" s="15">
        <f t="shared" si="4"/>
        <v>0</v>
      </c>
    </row>
    <row r="31" spans="1:18" x14ac:dyDescent="0.25">
      <c r="B31" s="59" t="e">
        <f>VLOOKUP(A31,concorrenti!A:B,2,0)</f>
        <v>#N/A</v>
      </c>
      <c r="C31" s="12" t="e">
        <f>VLOOKUP(A31,concorrenti!A:E,5,1)</f>
        <v>#N/A</v>
      </c>
      <c r="I31" s="4" t="e">
        <f t="shared" si="5"/>
        <v>#VALUE!</v>
      </c>
      <c r="J31" s="4" t="e">
        <f t="shared" si="0"/>
        <v>#VALUE!</v>
      </c>
      <c r="L31">
        <v>20</v>
      </c>
      <c r="M31">
        <f>VLOOKUP(L31,Regolamento!A:B,2,1)</f>
        <v>21</v>
      </c>
      <c r="N31" s="4">
        <f t="shared" si="1"/>
        <v>1.6800000000000002</v>
      </c>
      <c r="O31" s="4">
        <f t="shared" si="2"/>
        <v>1.42</v>
      </c>
      <c r="P31" s="15">
        <f t="shared" si="3"/>
        <v>0</v>
      </c>
      <c r="R31" s="15">
        <f t="shared" si="4"/>
        <v>0</v>
      </c>
    </row>
    <row r="32" spans="1:18" x14ac:dyDescent="0.25">
      <c r="B32" s="59" t="e">
        <f>VLOOKUP(A32,concorrenti!A:B,2,0)</f>
        <v>#N/A</v>
      </c>
      <c r="C32" s="12" t="e">
        <f>VLOOKUP(A32,concorrenti!A:E,5,1)</f>
        <v>#N/A</v>
      </c>
      <c r="I32" s="4" t="e">
        <f t="shared" si="5"/>
        <v>#VALUE!</v>
      </c>
      <c r="J32" s="4" t="e">
        <f t="shared" si="0"/>
        <v>#VALUE!</v>
      </c>
      <c r="L32">
        <v>23</v>
      </c>
      <c r="M32">
        <f>VLOOKUP(L32,Regolamento!A:B,2,1)</f>
        <v>18</v>
      </c>
      <c r="N32" s="4">
        <f t="shared" si="1"/>
        <v>1.6800000000000002</v>
      </c>
      <c r="O32" s="4">
        <f t="shared" si="2"/>
        <v>1.42</v>
      </c>
      <c r="P32" s="15">
        <f t="shared" si="3"/>
        <v>0</v>
      </c>
      <c r="R32" s="15">
        <f t="shared" si="4"/>
        <v>0</v>
      </c>
    </row>
    <row r="33" spans="2:18" x14ac:dyDescent="0.25">
      <c r="B33" s="59" t="e">
        <f>VLOOKUP(A33,concorrenti!A:B,2,0)</f>
        <v>#N/A</v>
      </c>
      <c r="C33" s="12" t="e">
        <f>VLOOKUP(A33,concorrenti!A:E,5,1)</f>
        <v>#N/A</v>
      </c>
      <c r="E33" s="56"/>
      <c r="I33" s="4" t="e">
        <f t="shared" si="5"/>
        <v>#VALUE!</v>
      </c>
      <c r="J33" s="4" t="e">
        <f t="shared" si="0"/>
        <v>#VALUE!</v>
      </c>
      <c r="L33">
        <v>24</v>
      </c>
      <c r="M33">
        <f>VLOOKUP(L33,Regolamento!A:B,2,1)</f>
        <v>17</v>
      </c>
      <c r="N33" s="4">
        <f t="shared" si="1"/>
        <v>1.6800000000000002</v>
      </c>
      <c r="O33" s="4">
        <f t="shared" si="2"/>
        <v>1.42</v>
      </c>
      <c r="P33" s="15">
        <f t="shared" si="3"/>
        <v>0</v>
      </c>
      <c r="R33" s="15">
        <f t="shared" si="4"/>
        <v>0</v>
      </c>
    </row>
    <row r="34" spans="2:18" x14ac:dyDescent="0.25">
      <c r="B34" s="59" t="e">
        <f>VLOOKUP(A34,concorrenti!A:B,2,0)</f>
        <v>#N/A</v>
      </c>
      <c r="C34" s="12" t="e">
        <f>VLOOKUP(A34,concorrenti!A:E,5,1)</f>
        <v>#N/A</v>
      </c>
      <c r="I34" s="4" t="e">
        <f t="shared" si="5"/>
        <v>#VALUE!</v>
      </c>
      <c r="J34" s="4" t="e">
        <f t="shared" si="0"/>
        <v>#VALUE!</v>
      </c>
      <c r="L34">
        <v>25</v>
      </c>
      <c r="M34">
        <f>VLOOKUP(L34,Regolamento!A:B,2,1)</f>
        <v>16</v>
      </c>
      <c r="N34" s="4">
        <f t="shared" si="1"/>
        <v>1.6800000000000002</v>
      </c>
      <c r="O34" s="4">
        <f t="shared" si="2"/>
        <v>1.42</v>
      </c>
      <c r="P34" s="15">
        <f t="shared" si="3"/>
        <v>0</v>
      </c>
      <c r="R34" s="15">
        <f t="shared" si="4"/>
        <v>0</v>
      </c>
    </row>
    <row r="35" spans="2:18" x14ac:dyDescent="0.25">
      <c r="B35" s="59" t="e">
        <f>VLOOKUP(A35,concorrenti!A:B,2,0)</f>
        <v>#N/A</v>
      </c>
      <c r="C35" s="12" t="e">
        <f>VLOOKUP(A35,concorrenti!A:E,5,1)</f>
        <v>#N/A</v>
      </c>
      <c r="I35" s="4" t="e">
        <f t="shared" si="5"/>
        <v>#VALUE!</v>
      </c>
      <c r="J35" s="4" t="e">
        <f t="shared" si="0"/>
        <v>#VALUE!</v>
      </c>
      <c r="L35">
        <v>26</v>
      </c>
      <c r="M35">
        <f>VLOOKUP(L35,Regolamento!A:B,2,1)</f>
        <v>15</v>
      </c>
      <c r="N35" s="4">
        <f t="shared" si="1"/>
        <v>1.6800000000000002</v>
      </c>
      <c r="O35" s="4">
        <f t="shared" si="2"/>
        <v>1.42</v>
      </c>
      <c r="P35" s="15">
        <f t="shared" si="3"/>
        <v>0</v>
      </c>
      <c r="R35" s="15">
        <f t="shared" si="4"/>
        <v>0</v>
      </c>
    </row>
    <row r="36" spans="2:18" x14ac:dyDescent="0.25">
      <c r="B36" s="59" t="e">
        <f>VLOOKUP(A36,concorrenti!A:B,2,0)</f>
        <v>#N/A</v>
      </c>
      <c r="C36" s="12" t="e">
        <f>VLOOKUP(A36,concorrenti!A:E,5,1)</f>
        <v>#N/A</v>
      </c>
      <c r="G36" s="9"/>
      <c r="I36" s="4" t="e">
        <f t="shared" si="5"/>
        <v>#VALUE!</v>
      </c>
      <c r="J36" s="4" t="e">
        <f t="shared" si="0"/>
        <v>#VALUE!</v>
      </c>
      <c r="L36">
        <v>27</v>
      </c>
      <c r="M36">
        <f>VLOOKUP(L36,Regolamento!A:B,2,1)</f>
        <v>14</v>
      </c>
      <c r="N36" s="4">
        <f t="shared" si="1"/>
        <v>1.6800000000000002</v>
      </c>
      <c r="O36" s="4">
        <f t="shared" si="2"/>
        <v>1.42</v>
      </c>
      <c r="P36" s="15">
        <f t="shared" si="3"/>
        <v>0</v>
      </c>
      <c r="R36" s="15">
        <f t="shared" si="4"/>
        <v>0</v>
      </c>
    </row>
    <row r="37" spans="2:18" x14ac:dyDescent="0.25">
      <c r="B37" s="59" t="e">
        <f>VLOOKUP(A37,concorrenti!A:B,2,0)</f>
        <v>#N/A</v>
      </c>
      <c r="C37" s="12" t="e">
        <f>VLOOKUP(A37,concorrenti!A:E,5,1)</f>
        <v>#N/A</v>
      </c>
      <c r="I37" s="4" t="e">
        <f>1+RIGHT(F37,2)/100+1</f>
        <v>#VALUE!</v>
      </c>
      <c r="J37" s="4" t="e">
        <f t="shared" si="0"/>
        <v>#VALUE!</v>
      </c>
      <c r="L37">
        <v>28</v>
      </c>
      <c r="M37">
        <f>VLOOKUP(L37,Regolamento!A:B,2,1)</f>
        <v>13</v>
      </c>
      <c r="N37" s="4">
        <f t="shared" ref="N37" si="6">1+E$5/100</f>
        <v>1.6800000000000002</v>
      </c>
      <c r="O37" s="4">
        <f t="shared" ref="O37" si="7">1+E$6/100</f>
        <v>1.42</v>
      </c>
      <c r="P37" s="15">
        <f t="shared" ref="P37" si="8">IF(H37&lt;&gt;0,+M37*N37*O37,0)</f>
        <v>0</v>
      </c>
      <c r="R37" s="15">
        <f t="shared" si="4"/>
        <v>0</v>
      </c>
    </row>
    <row r="38" spans="2:18" x14ac:dyDescent="0.25">
      <c r="B38" s="59" t="e">
        <f>VLOOKUP(A38,concorrenti!A:B,2,0)</f>
        <v>#N/A</v>
      </c>
      <c r="C38" s="12" t="e">
        <f>VLOOKUP(A38,concorrenti!A:E,5,1)</f>
        <v>#N/A</v>
      </c>
      <c r="I38" s="4" t="e">
        <f>1+RIGHT(F38,2)/100</f>
        <v>#VALUE!</v>
      </c>
      <c r="J38" s="4" t="e">
        <f t="shared" si="0"/>
        <v>#VALUE!</v>
      </c>
      <c r="L38">
        <v>29</v>
      </c>
      <c r="M38">
        <f>VLOOKUP(L38,Regolamento!A:B,2,1)</f>
        <v>12</v>
      </c>
      <c r="N38" s="4">
        <f t="shared" ref="N38:N44" si="9">1+E$5/100</f>
        <v>1.6800000000000002</v>
      </c>
      <c r="O38" s="4">
        <f t="shared" ref="O38:O44" si="10">1+E$6/100</f>
        <v>1.42</v>
      </c>
      <c r="P38" s="15">
        <f t="shared" ref="P38:P44" si="11">IF(H38&lt;&gt;0,+M38*N38*O38,0)</f>
        <v>0</v>
      </c>
      <c r="R38" s="15">
        <f t="shared" ref="R38:R44" si="12">+H38/E$5</f>
        <v>0</v>
      </c>
    </row>
    <row r="39" spans="2:18" x14ac:dyDescent="0.25">
      <c r="B39" s="59" t="e">
        <f>VLOOKUP(A39,concorrenti!A:B,2,0)</f>
        <v>#N/A</v>
      </c>
      <c r="C39" s="12" t="e">
        <f>VLOOKUP(A39,concorrenti!A:E,5,1)</f>
        <v>#N/A</v>
      </c>
      <c r="I39" s="4" t="e">
        <f>1+RIGHT(F39,2)/100</f>
        <v>#VALUE!</v>
      </c>
      <c r="J39" s="4" t="e">
        <f t="shared" si="0"/>
        <v>#VALUE!</v>
      </c>
      <c r="L39">
        <v>30</v>
      </c>
      <c r="M39">
        <f>VLOOKUP(L39,Regolamento!A:B,2,1)</f>
        <v>11</v>
      </c>
      <c r="N39" s="4">
        <f t="shared" si="9"/>
        <v>1.6800000000000002</v>
      </c>
      <c r="O39" s="4">
        <f t="shared" si="10"/>
        <v>1.42</v>
      </c>
      <c r="P39" s="15">
        <f t="shared" si="11"/>
        <v>0</v>
      </c>
      <c r="R39" s="15">
        <f t="shared" si="12"/>
        <v>0</v>
      </c>
    </row>
    <row r="40" spans="2:18" x14ac:dyDescent="0.25">
      <c r="B40" s="59" t="e">
        <f>VLOOKUP(A40,concorrenti!A:B,2,0)</f>
        <v>#N/A</v>
      </c>
      <c r="C40" s="12" t="e">
        <f>VLOOKUP(A40,concorrenti!A:E,5,1)</f>
        <v>#N/A</v>
      </c>
      <c r="I40" s="4" t="e">
        <f>1+RIGHT(F40,2)/100</f>
        <v>#VALUE!</v>
      </c>
      <c r="J40" s="4" t="e">
        <f t="shared" si="0"/>
        <v>#VALUE!</v>
      </c>
      <c r="L40">
        <v>31</v>
      </c>
      <c r="M40">
        <f>VLOOKUP(L40,Regolamento!A:B,2,1)</f>
        <v>10</v>
      </c>
      <c r="N40" s="4">
        <f t="shared" si="9"/>
        <v>1.6800000000000002</v>
      </c>
      <c r="O40" s="4">
        <f t="shared" si="10"/>
        <v>1.42</v>
      </c>
      <c r="P40" s="15">
        <f t="shared" si="11"/>
        <v>0</v>
      </c>
      <c r="R40" s="15">
        <f t="shared" si="12"/>
        <v>0</v>
      </c>
    </row>
    <row r="41" spans="2:18" x14ac:dyDescent="0.25">
      <c r="B41" s="59" t="e">
        <f>VLOOKUP(A41,concorrenti!A:B,2,0)</f>
        <v>#N/A</v>
      </c>
      <c r="C41" s="12" t="e">
        <f>VLOOKUP(A41,concorrenti!A:E,5,1)</f>
        <v>#N/A</v>
      </c>
      <c r="I41" s="4" t="e">
        <f>1+RIGHT(F41,2)/100</f>
        <v>#VALUE!</v>
      </c>
      <c r="J41" s="4" t="e">
        <f t="shared" si="0"/>
        <v>#VALUE!</v>
      </c>
      <c r="L41">
        <v>33</v>
      </c>
      <c r="M41">
        <f>VLOOKUP(L41,Regolamento!A:B,2,1)</f>
        <v>8</v>
      </c>
      <c r="N41" s="4">
        <f t="shared" si="9"/>
        <v>1.6800000000000002</v>
      </c>
      <c r="O41" s="4">
        <f t="shared" si="10"/>
        <v>1.42</v>
      </c>
      <c r="P41" s="15">
        <f t="shared" si="11"/>
        <v>0</v>
      </c>
      <c r="R41" s="15">
        <f t="shared" si="12"/>
        <v>0</v>
      </c>
    </row>
    <row r="42" spans="2:18" x14ac:dyDescent="0.25">
      <c r="B42" s="59" t="e">
        <f>VLOOKUP(A42,concorrenti!A:B,2,0)</f>
        <v>#N/A</v>
      </c>
      <c r="C42" s="12" t="e">
        <f>VLOOKUP(A42,concorrenti!A:E,5,1)</f>
        <v>#N/A</v>
      </c>
      <c r="I42" s="4" t="e">
        <f>1+RIGHT(F42,2)/100</f>
        <v>#VALUE!</v>
      </c>
      <c r="J42" s="4" t="e">
        <f t="shared" si="0"/>
        <v>#VALUE!</v>
      </c>
      <c r="L42">
        <v>34</v>
      </c>
      <c r="M42">
        <f>VLOOKUP(L42,Regolamento!A:B,2,1)</f>
        <v>7</v>
      </c>
      <c r="N42" s="4">
        <f t="shared" si="9"/>
        <v>1.6800000000000002</v>
      </c>
      <c r="O42" s="4">
        <f t="shared" si="10"/>
        <v>1.42</v>
      </c>
      <c r="P42" s="15">
        <f t="shared" si="11"/>
        <v>0</v>
      </c>
      <c r="R42" s="15">
        <f t="shared" si="12"/>
        <v>0</v>
      </c>
    </row>
    <row r="43" spans="2:18" x14ac:dyDescent="0.25">
      <c r="B43" s="59" t="e">
        <f>VLOOKUP(A43,concorrenti!A:B,2,0)</f>
        <v>#N/A</v>
      </c>
      <c r="C43" s="12" t="e">
        <f>VLOOKUP(A43,concorrenti!A:E,5,1)</f>
        <v>#N/A</v>
      </c>
      <c r="I43" s="4" t="e">
        <f>1+RIGHT(F43,2)/100+1</f>
        <v>#VALUE!</v>
      </c>
      <c r="J43" s="4" t="e">
        <f t="shared" si="0"/>
        <v>#VALUE!</v>
      </c>
      <c r="L43">
        <v>35</v>
      </c>
      <c r="M43">
        <f>VLOOKUP(L43,Regolamento!A:B,2,1)</f>
        <v>6</v>
      </c>
      <c r="N43" s="4">
        <f t="shared" si="9"/>
        <v>1.6800000000000002</v>
      </c>
      <c r="O43" s="4">
        <f t="shared" si="10"/>
        <v>1.42</v>
      </c>
      <c r="P43" s="15">
        <f t="shared" si="11"/>
        <v>0</v>
      </c>
      <c r="R43" s="15">
        <f t="shared" si="12"/>
        <v>0</v>
      </c>
    </row>
    <row r="44" spans="2:18" x14ac:dyDescent="0.25">
      <c r="B44" s="59" t="e">
        <f>VLOOKUP(A44,concorrenti!A:B,2,0)</f>
        <v>#N/A</v>
      </c>
      <c r="C44" s="12" t="e">
        <f>VLOOKUP(A44,concorrenti!A:E,5,1)</f>
        <v>#N/A</v>
      </c>
      <c r="I44" s="4" t="e">
        <f>1+RIGHT(F44,2)/100</f>
        <v>#VALUE!</v>
      </c>
      <c r="J44" s="4" t="e">
        <f t="shared" si="0"/>
        <v>#VALUE!</v>
      </c>
      <c r="L44">
        <v>36</v>
      </c>
      <c r="M44">
        <f>VLOOKUP(L44,Regolamento!A:B,2,1)</f>
        <v>5</v>
      </c>
      <c r="N44" s="4">
        <f t="shared" si="9"/>
        <v>1.6800000000000002</v>
      </c>
      <c r="O44" s="4">
        <f t="shared" si="10"/>
        <v>1.42</v>
      </c>
      <c r="P44" s="15">
        <f t="shared" si="11"/>
        <v>0</v>
      </c>
      <c r="R44" s="15">
        <f t="shared" si="12"/>
        <v>0</v>
      </c>
    </row>
    <row r="46" spans="2:18" x14ac:dyDescent="0.25">
      <c r="P46" s="4">
        <v>1E-3</v>
      </c>
    </row>
    <row r="47" spans="2:18" x14ac:dyDescent="0.25">
      <c r="P47" s="4">
        <v>1E-3</v>
      </c>
    </row>
    <row r="49" spans="15:16" x14ac:dyDescent="0.25">
      <c r="O49" s="2" t="s">
        <v>418</v>
      </c>
      <c r="P49" s="101">
        <f>SUM(P12:P48)</f>
        <v>2E-3</v>
      </c>
    </row>
  </sheetData>
  <sortState ref="T1:U10">
    <sortCondition descending="1" ref="U1:U10"/>
  </sortState>
  <mergeCells count="3">
    <mergeCell ref="H1:P1"/>
    <mergeCell ref="H8:J8"/>
    <mergeCell ref="N8:O8"/>
  </mergeCells>
  <phoneticPr fontId="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45"/>
  <sheetViews>
    <sheetView topLeftCell="A139" workbookViewId="0">
      <selection activeCell="J157" sqref="J157"/>
    </sheetView>
  </sheetViews>
  <sheetFormatPr defaultRowHeight="15" x14ac:dyDescent="0.25"/>
  <cols>
    <col min="1" max="1" width="31.42578125" style="8" bestFit="1" customWidth="1"/>
    <col min="2" max="2" width="23" style="8" bestFit="1" customWidth="1"/>
    <col min="3" max="3" width="4.28515625" style="50" bestFit="1" customWidth="1"/>
    <col min="4" max="4" width="10.5703125" style="50" bestFit="1" customWidth="1"/>
    <col min="5" max="5" width="9.42578125" style="50" customWidth="1"/>
    <col min="6" max="6" width="3.5703125" style="8" customWidth="1"/>
    <col min="7" max="7" width="15" style="50" bestFit="1" customWidth="1"/>
    <col min="8" max="8" width="16.85546875" style="8" customWidth="1"/>
    <col min="9" max="9" width="10.7109375" bestFit="1" customWidth="1"/>
    <col min="12" max="12" width="29.42578125" customWidth="1"/>
  </cols>
  <sheetData>
    <row r="1" spans="1:12" x14ac:dyDescent="0.25">
      <c r="A1" s="54" t="s">
        <v>43</v>
      </c>
      <c r="B1" s="55" t="s">
        <v>91</v>
      </c>
      <c r="C1" s="55" t="s">
        <v>44</v>
      </c>
      <c r="D1" s="55" t="s">
        <v>61</v>
      </c>
      <c r="E1" s="55" t="s">
        <v>45</v>
      </c>
      <c r="F1" s="55"/>
      <c r="G1" s="55" t="s">
        <v>90</v>
      </c>
    </row>
    <row r="2" spans="1:12" x14ac:dyDescent="0.25">
      <c r="A2" s="8" t="s">
        <v>40</v>
      </c>
      <c r="B2" s="8" t="s">
        <v>95</v>
      </c>
      <c r="C2" s="50" t="s">
        <v>101</v>
      </c>
      <c r="H2" s="54"/>
    </row>
    <row r="3" spans="1:12" x14ac:dyDescent="0.25">
      <c r="A3" s="8" t="s">
        <v>435</v>
      </c>
      <c r="B3" s="8" t="s">
        <v>109</v>
      </c>
      <c r="C3" s="50" t="s">
        <v>101</v>
      </c>
      <c r="I3" s="55" t="s">
        <v>7</v>
      </c>
      <c r="L3" s="2" t="s">
        <v>7</v>
      </c>
    </row>
    <row r="4" spans="1:12" x14ac:dyDescent="0.25">
      <c r="A4" s="71" t="s">
        <v>389</v>
      </c>
      <c r="B4" s="8" t="s">
        <v>111</v>
      </c>
      <c r="C4" s="50" t="s">
        <v>101</v>
      </c>
      <c r="E4" s="50" t="s">
        <v>68</v>
      </c>
    </row>
    <row r="5" spans="1:12" x14ac:dyDescent="0.25">
      <c r="A5" s="8" t="s">
        <v>199</v>
      </c>
      <c r="B5" s="8" t="s">
        <v>197</v>
      </c>
      <c r="C5" s="50" t="s">
        <v>101</v>
      </c>
      <c r="D5" s="50" t="s">
        <v>68</v>
      </c>
    </row>
    <row r="6" spans="1:12" x14ac:dyDescent="0.25">
      <c r="A6" s="8" t="s">
        <v>365</v>
      </c>
      <c r="B6" s="8" t="s">
        <v>93</v>
      </c>
      <c r="C6" s="50" t="s">
        <v>101</v>
      </c>
    </row>
    <row r="7" spans="1:12" x14ac:dyDescent="0.25">
      <c r="A7" s="8" t="s">
        <v>193</v>
      </c>
      <c r="B7" s="71" t="s">
        <v>111</v>
      </c>
      <c r="C7" s="50" t="s">
        <v>101</v>
      </c>
    </row>
    <row r="8" spans="1:12" x14ac:dyDescent="0.25">
      <c r="A8" s="8" t="s">
        <v>688</v>
      </c>
      <c r="B8" s="8" t="s">
        <v>109</v>
      </c>
      <c r="C8" s="50" t="s">
        <v>101</v>
      </c>
    </row>
    <row r="9" spans="1:12" x14ac:dyDescent="0.25">
      <c r="A9" s="8" t="s">
        <v>265</v>
      </c>
      <c r="B9" s="71" t="s">
        <v>197</v>
      </c>
      <c r="C9" s="50" t="s">
        <v>101</v>
      </c>
    </row>
    <row r="10" spans="1:12" x14ac:dyDescent="0.25">
      <c r="A10" s="8" t="s">
        <v>341</v>
      </c>
      <c r="B10" s="71" t="s">
        <v>321</v>
      </c>
      <c r="C10" s="50" t="s">
        <v>101</v>
      </c>
    </row>
    <row r="11" spans="1:12" x14ac:dyDescent="0.25">
      <c r="A11" s="8" t="s">
        <v>132</v>
      </c>
      <c r="B11" s="8" t="s">
        <v>94</v>
      </c>
      <c r="C11" s="50" t="s">
        <v>101</v>
      </c>
    </row>
    <row r="12" spans="1:12" x14ac:dyDescent="0.25">
      <c r="A12" s="8" t="s">
        <v>173</v>
      </c>
      <c r="B12" s="8" t="s">
        <v>93</v>
      </c>
      <c r="C12" s="50" t="s">
        <v>32</v>
      </c>
    </row>
    <row r="13" spans="1:12" x14ac:dyDescent="0.25">
      <c r="A13" s="8" t="s">
        <v>535</v>
      </c>
      <c r="B13" s="71" t="s">
        <v>94</v>
      </c>
      <c r="C13" s="50" t="s">
        <v>32</v>
      </c>
    </row>
    <row r="14" spans="1:12" x14ac:dyDescent="0.25">
      <c r="A14" s="8" t="s">
        <v>134</v>
      </c>
      <c r="B14" s="8" t="s">
        <v>94</v>
      </c>
      <c r="C14" s="50" t="s">
        <v>101</v>
      </c>
      <c r="E14" s="50" t="s">
        <v>68</v>
      </c>
    </row>
    <row r="15" spans="1:12" x14ac:dyDescent="0.25">
      <c r="A15" s="71" t="s">
        <v>387</v>
      </c>
      <c r="B15" s="8" t="s">
        <v>321</v>
      </c>
      <c r="C15" s="50" t="s">
        <v>101</v>
      </c>
    </row>
    <row r="16" spans="1:12" x14ac:dyDescent="0.25">
      <c r="A16" s="8" t="s">
        <v>307</v>
      </c>
      <c r="B16" s="8" t="s">
        <v>308</v>
      </c>
      <c r="C16" s="50" t="s">
        <v>101</v>
      </c>
    </row>
    <row r="17" spans="1:3" x14ac:dyDescent="0.25">
      <c r="A17" s="8" t="s">
        <v>158</v>
      </c>
      <c r="B17" s="8" t="s">
        <v>111</v>
      </c>
      <c r="C17" s="50" t="s">
        <v>32</v>
      </c>
    </row>
    <row r="18" spans="1:3" x14ac:dyDescent="0.25">
      <c r="A18" s="8" t="s">
        <v>302</v>
      </c>
      <c r="B18" s="8" t="s">
        <v>311</v>
      </c>
      <c r="C18" s="50" t="s">
        <v>32</v>
      </c>
    </row>
    <row r="19" spans="1:3" x14ac:dyDescent="0.25">
      <c r="A19" s="8" t="s">
        <v>149</v>
      </c>
      <c r="B19" s="8" t="s">
        <v>108</v>
      </c>
      <c r="C19" s="50" t="s">
        <v>101</v>
      </c>
    </row>
    <row r="20" spans="1:3" x14ac:dyDescent="0.25">
      <c r="A20" s="8" t="s">
        <v>133</v>
      </c>
      <c r="B20" s="8" t="s">
        <v>94</v>
      </c>
      <c r="C20" s="50" t="s">
        <v>101</v>
      </c>
    </row>
    <row r="21" spans="1:3" x14ac:dyDescent="0.25">
      <c r="A21" s="8" t="s">
        <v>356</v>
      </c>
      <c r="B21" s="8" t="s">
        <v>368</v>
      </c>
      <c r="C21" s="50" t="s">
        <v>32</v>
      </c>
    </row>
    <row r="22" spans="1:3" x14ac:dyDescent="0.25">
      <c r="A22" s="8" t="s">
        <v>301</v>
      </c>
      <c r="B22" s="8" t="s">
        <v>301</v>
      </c>
      <c r="C22" s="50" t="s">
        <v>101</v>
      </c>
    </row>
    <row r="23" spans="1:3" x14ac:dyDescent="0.25">
      <c r="A23" s="71" t="s">
        <v>407</v>
      </c>
      <c r="B23" s="71" t="s">
        <v>111</v>
      </c>
      <c r="C23" s="50" t="s">
        <v>101</v>
      </c>
    </row>
    <row r="24" spans="1:3" x14ac:dyDescent="0.25">
      <c r="A24" s="71" t="s">
        <v>403</v>
      </c>
      <c r="B24" s="71" t="s">
        <v>368</v>
      </c>
      <c r="C24" s="50" t="s">
        <v>101</v>
      </c>
    </row>
    <row r="25" spans="1:3" x14ac:dyDescent="0.25">
      <c r="A25" s="8" t="s">
        <v>174</v>
      </c>
      <c r="B25" s="8" t="s">
        <v>93</v>
      </c>
      <c r="C25" s="50" t="s">
        <v>32</v>
      </c>
    </row>
    <row r="26" spans="1:3" x14ac:dyDescent="0.25">
      <c r="A26" s="8" t="s">
        <v>141</v>
      </c>
      <c r="B26" s="8" t="s">
        <v>94</v>
      </c>
      <c r="C26" s="50" t="s">
        <v>101</v>
      </c>
    </row>
    <row r="27" spans="1:3" x14ac:dyDescent="0.25">
      <c r="A27" s="8" t="s">
        <v>596</v>
      </c>
      <c r="B27" s="8" t="s">
        <v>197</v>
      </c>
    </row>
    <row r="28" spans="1:3" x14ac:dyDescent="0.25">
      <c r="A28" s="8" t="s">
        <v>175</v>
      </c>
      <c r="B28" s="8" t="s">
        <v>93</v>
      </c>
      <c r="C28" s="50" t="s">
        <v>101</v>
      </c>
    </row>
    <row r="29" spans="1:3" x14ac:dyDescent="0.25">
      <c r="A29" s="8" t="s">
        <v>246</v>
      </c>
      <c r="B29" s="8" t="s">
        <v>93</v>
      </c>
      <c r="C29" s="50" t="s">
        <v>32</v>
      </c>
    </row>
    <row r="30" spans="1:3" x14ac:dyDescent="0.25">
      <c r="A30" s="8" t="s">
        <v>176</v>
      </c>
      <c r="B30" s="8" t="s">
        <v>93</v>
      </c>
      <c r="C30" s="50" t="s">
        <v>33</v>
      </c>
    </row>
    <row r="31" spans="1:3" x14ac:dyDescent="0.25">
      <c r="A31" s="8" t="s">
        <v>294</v>
      </c>
      <c r="B31" s="8" t="s">
        <v>309</v>
      </c>
      <c r="C31" s="50" t="s">
        <v>33</v>
      </c>
    </row>
    <row r="32" spans="1:3" x14ac:dyDescent="0.25">
      <c r="A32" s="8" t="s">
        <v>416</v>
      </c>
      <c r="B32" s="8" t="s">
        <v>417</v>
      </c>
      <c r="C32" s="50" t="s">
        <v>101</v>
      </c>
    </row>
    <row r="33" spans="1:5" x14ac:dyDescent="0.25">
      <c r="A33" s="8" t="s">
        <v>234</v>
      </c>
      <c r="B33" s="8" t="s">
        <v>63</v>
      </c>
      <c r="C33" s="50" t="s">
        <v>101</v>
      </c>
    </row>
    <row r="34" spans="1:5" x14ac:dyDescent="0.25">
      <c r="A34" s="71" t="s">
        <v>402</v>
      </c>
      <c r="B34" s="71" t="s">
        <v>109</v>
      </c>
      <c r="C34" s="50" t="s">
        <v>101</v>
      </c>
    </row>
    <row r="35" spans="1:5" x14ac:dyDescent="0.25">
      <c r="A35" s="8" t="s">
        <v>236</v>
      </c>
      <c r="B35" s="8" t="s">
        <v>197</v>
      </c>
      <c r="C35" s="50" t="s">
        <v>101</v>
      </c>
      <c r="D35" s="50" t="s">
        <v>7</v>
      </c>
      <c r="E35" s="50" t="s">
        <v>68</v>
      </c>
    </row>
    <row r="36" spans="1:5" x14ac:dyDescent="0.25">
      <c r="A36" s="8" t="s">
        <v>282</v>
      </c>
      <c r="B36" s="8" t="s">
        <v>94</v>
      </c>
      <c r="C36" s="50" t="s">
        <v>32</v>
      </c>
    </row>
    <row r="37" spans="1:5" x14ac:dyDescent="0.25">
      <c r="A37" s="8" t="s">
        <v>359</v>
      </c>
      <c r="B37" s="8" t="s">
        <v>318</v>
      </c>
      <c r="C37" s="50" t="s">
        <v>101</v>
      </c>
    </row>
    <row r="38" spans="1:5" x14ac:dyDescent="0.25">
      <c r="A38" s="8" t="s">
        <v>126</v>
      </c>
      <c r="B38" s="8" t="s">
        <v>94</v>
      </c>
      <c r="C38" s="50" t="s">
        <v>101</v>
      </c>
    </row>
    <row r="39" spans="1:5" x14ac:dyDescent="0.25">
      <c r="A39" s="8" t="s">
        <v>156</v>
      </c>
      <c r="B39" s="8" t="s">
        <v>111</v>
      </c>
      <c r="C39" s="50" t="s">
        <v>32</v>
      </c>
    </row>
    <row r="40" spans="1:5" x14ac:dyDescent="0.25">
      <c r="A40" s="8" t="s">
        <v>128</v>
      </c>
      <c r="B40" s="8" t="s">
        <v>94</v>
      </c>
      <c r="C40" s="50" t="s">
        <v>101</v>
      </c>
    </row>
    <row r="41" spans="1:5" x14ac:dyDescent="0.25">
      <c r="A41" s="71" t="s">
        <v>419</v>
      </c>
      <c r="B41" s="8" t="s">
        <v>107</v>
      </c>
      <c r="C41" s="50" t="s">
        <v>101</v>
      </c>
    </row>
    <row r="42" spans="1:5" x14ac:dyDescent="0.25">
      <c r="A42" s="8" t="s">
        <v>269</v>
      </c>
      <c r="B42" s="8" t="s">
        <v>63</v>
      </c>
      <c r="C42" s="50" t="s">
        <v>32</v>
      </c>
    </row>
    <row r="43" spans="1:5" x14ac:dyDescent="0.25">
      <c r="A43" s="8" t="s">
        <v>342</v>
      </c>
      <c r="B43" s="8" t="s">
        <v>94</v>
      </c>
      <c r="C43" s="50" t="s">
        <v>101</v>
      </c>
    </row>
    <row r="44" spans="1:5" x14ac:dyDescent="0.25">
      <c r="A44" s="8" t="s">
        <v>364</v>
      </c>
      <c r="B44" s="8" t="s">
        <v>93</v>
      </c>
      <c r="C44" s="50" t="s">
        <v>101</v>
      </c>
    </row>
    <row r="45" spans="1:5" x14ac:dyDescent="0.25">
      <c r="A45" s="8" t="s">
        <v>28</v>
      </c>
      <c r="B45" s="8" t="s">
        <v>93</v>
      </c>
      <c r="C45" s="50" t="s">
        <v>32</v>
      </c>
    </row>
    <row r="46" spans="1:5" x14ac:dyDescent="0.25">
      <c r="A46" s="8" t="s">
        <v>151</v>
      </c>
      <c r="B46" s="8" t="s">
        <v>93</v>
      </c>
      <c r="C46" s="50" t="s">
        <v>32</v>
      </c>
    </row>
    <row r="47" spans="1:5" x14ac:dyDescent="0.25">
      <c r="A47" s="8" t="s">
        <v>441</v>
      </c>
      <c r="B47" s="8" t="s">
        <v>109</v>
      </c>
      <c r="C47" s="50" t="s">
        <v>101</v>
      </c>
    </row>
    <row r="48" spans="1:5" x14ac:dyDescent="0.25">
      <c r="A48" s="8" t="s">
        <v>18</v>
      </c>
      <c r="B48" s="8" t="s">
        <v>63</v>
      </c>
      <c r="C48" s="50" t="s">
        <v>101</v>
      </c>
    </row>
    <row r="49" spans="1:5" x14ac:dyDescent="0.25">
      <c r="A49" s="8" t="s">
        <v>73</v>
      </c>
      <c r="B49" s="8" t="s">
        <v>94</v>
      </c>
      <c r="C49" s="50" t="s">
        <v>32</v>
      </c>
    </row>
    <row r="50" spans="1:5" x14ac:dyDescent="0.25">
      <c r="A50" s="8" t="s">
        <v>292</v>
      </c>
      <c r="B50" s="8" t="s">
        <v>94</v>
      </c>
      <c r="C50" s="50" t="s">
        <v>101</v>
      </c>
    </row>
    <row r="51" spans="1:5" x14ac:dyDescent="0.25">
      <c r="A51" s="8" t="s">
        <v>79</v>
      </c>
      <c r="B51" s="8" t="s">
        <v>94</v>
      </c>
      <c r="C51" s="50" t="s">
        <v>101</v>
      </c>
    </row>
    <row r="52" spans="1:5" x14ac:dyDescent="0.25">
      <c r="A52" s="8" t="s">
        <v>84</v>
      </c>
      <c r="B52" s="8" t="s">
        <v>63</v>
      </c>
      <c r="C52" s="50" t="s">
        <v>101</v>
      </c>
    </row>
    <row r="53" spans="1:5" x14ac:dyDescent="0.25">
      <c r="A53" s="71" t="s">
        <v>632</v>
      </c>
      <c r="B53" s="8" t="s">
        <v>93</v>
      </c>
      <c r="C53" s="50" t="s">
        <v>101</v>
      </c>
      <c r="E53" s="50" t="s">
        <v>68</v>
      </c>
    </row>
    <row r="55" spans="1:5" x14ac:dyDescent="0.25">
      <c r="A55" s="8" t="s">
        <v>194</v>
      </c>
      <c r="B55" s="71" t="s">
        <v>111</v>
      </c>
      <c r="C55" s="50" t="s">
        <v>101</v>
      </c>
    </row>
    <row r="56" spans="1:5" x14ac:dyDescent="0.25">
      <c r="A56" s="8" t="s">
        <v>533</v>
      </c>
      <c r="B56" s="71" t="s">
        <v>318</v>
      </c>
      <c r="C56" s="50" t="s">
        <v>101</v>
      </c>
    </row>
    <row r="57" spans="1:5" x14ac:dyDescent="0.25">
      <c r="A57" s="71" t="s">
        <v>630</v>
      </c>
      <c r="B57" s="8" t="s">
        <v>109</v>
      </c>
      <c r="C57" s="50" t="s">
        <v>101</v>
      </c>
    </row>
    <row r="58" spans="1:5" x14ac:dyDescent="0.25">
      <c r="A58" s="8" t="s">
        <v>85</v>
      </c>
      <c r="B58" s="8" t="s">
        <v>94</v>
      </c>
      <c r="C58" s="50" t="s">
        <v>101</v>
      </c>
    </row>
    <row r="59" spans="1:5" x14ac:dyDescent="0.25">
      <c r="A59" s="71" t="s">
        <v>401</v>
      </c>
      <c r="B59" s="59" t="s">
        <v>412</v>
      </c>
      <c r="C59" s="50" t="s">
        <v>101</v>
      </c>
    </row>
    <row r="60" spans="1:5" x14ac:dyDescent="0.25">
      <c r="A60" s="8" t="s">
        <v>26</v>
      </c>
      <c r="B60" s="8" t="s">
        <v>94</v>
      </c>
      <c r="C60" s="50" t="s">
        <v>32</v>
      </c>
    </row>
    <row r="61" spans="1:5" x14ac:dyDescent="0.25">
      <c r="A61" s="8" t="s">
        <v>314</v>
      </c>
      <c r="B61" s="8" t="s">
        <v>107</v>
      </c>
      <c r="C61" s="50" t="s">
        <v>32</v>
      </c>
    </row>
    <row r="62" spans="1:5" x14ac:dyDescent="0.25">
      <c r="A62" s="8" t="s">
        <v>88</v>
      </c>
      <c r="B62" s="8" t="s">
        <v>95</v>
      </c>
      <c r="C62" s="50" t="s">
        <v>101</v>
      </c>
    </row>
    <row r="63" spans="1:5" x14ac:dyDescent="0.25">
      <c r="A63" s="8" t="s">
        <v>249</v>
      </c>
      <c r="B63" s="8" t="s">
        <v>111</v>
      </c>
      <c r="C63" s="50" t="s">
        <v>101</v>
      </c>
      <c r="E63" s="50" t="s">
        <v>68</v>
      </c>
    </row>
    <row r="64" spans="1:5" x14ac:dyDescent="0.25">
      <c r="A64" s="71" t="s">
        <v>628</v>
      </c>
      <c r="B64" s="8" t="s">
        <v>93</v>
      </c>
      <c r="C64" s="50" t="s">
        <v>101</v>
      </c>
    </row>
    <row r="65" spans="1:7" x14ac:dyDescent="0.25">
      <c r="A65" s="71" t="s">
        <v>384</v>
      </c>
      <c r="B65" s="8" t="s">
        <v>111</v>
      </c>
      <c r="C65" s="50" t="s">
        <v>101</v>
      </c>
    </row>
    <row r="66" spans="1:7" x14ac:dyDescent="0.25">
      <c r="A66" s="8" t="s">
        <v>251</v>
      </c>
      <c r="B66" s="8" t="s">
        <v>65</v>
      </c>
      <c r="C66" s="50" t="s">
        <v>33</v>
      </c>
    </row>
    <row r="67" spans="1:7" x14ac:dyDescent="0.25">
      <c r="A67" s="8" t="s">
        <v>690</v>
      </c>
      <c r="B67" s="8" t="s">
        <v>109</v>
      </c>
      <c r="C67" s="50" t="s">
        <v>101</v>
      </c>
      <c r="E67" s="50" t="s">
        <v>68</v>
      </c>
    </row>
    <row r="68" spans="1:7" x14ac:dyDescent="0.25">
      <c r="A68" s="8" t="s">
        <v>297</v>
      </c>
      <c r="B68" s="8" t="s">
        <v>309</v>
      </c>
      <c r="C68" s="50" t="s">
        <v>32</v>
      </c>
    </row>
    <row r="69" spans="1:7" x14ac:dyDescent="0.25">
      <c r="A69" s="8" t="s">
        <v>231</v>
      </c>
      <c r="B69" s="8" t="s">
        <v>63</v>
      </c>
      <c r="C69" s="50" t="s">
        <v>33</v>
      </c>
    </row>
    <row r="70" spans="1:7" x14ac:dyDescent="0.25">
      <c r="A70" s="8" t="s">
        <v>276</v>
      </c>
      <c r="B70" s="8" t="s">
        <v>93</v>
      </c>
      <c r="C70" s="50" t="s">
        <v>101</v>
      </c>
    </row>
    <row r="71" spans="1:7" x14ac:dyDescent="0.25">
      <c r="A71" s="8" t="s">
        <v>127</v>
      </c>
      <c r="B71" s="8" t="s">
        <v>94</v>
      </c>
      <c r="C71" s="50" t="s">
        <v>101</v>
      </c>
      <c r="E71" s="50" t="s">
        <v>68</v>
      </c>
    </row>
    <row r="72" spans="1:7" x14ac:dyDescent="0.25">
      <c r="A72" s="8" t="s">
        <v>75</v>
      </c>
      <c r="B72" s="8" t="s">
        <v>63</v>
      </c>
      <c r="C72" s="50" t="s">
        <v>33</v>
      </c>
      <c r="G72" s="50" t="s">
        <v>7</v>
      </c>
    </row>
    <row r="73" spans="1:7" x14ac:dyDescent="0.25">
      <c r="A73" s="8" t="s">
        <v>304</v>
      </c>
      <c r="B73" s="8" t="s">
        <v>94</v>
      </c>
      <c r="C73" s="50" t="s">
        <v>101</v>
      </c>
    </row>
    <row r="74" spans="1:7" x14ac:dyDescent="0.25">
      <c r="A74" s="8" t="s">
        <v>177</v>
      </c>
      <c r="B74" s="8" t="s">
        <v>93</v>
      </c>
      <c r="C74" s="50" t="s">
        <v>101</v>
      </c>
    </row>
    <row r="75" spans="1:7" x14ac:dyDescent="0.25">
      <c r="A75" s="8" t="s">
        <v>360</v>
      </c>
      <c r="B75" s="8" t="s">
        <v>93</v>
      </c>
      <c r="C75" s="50" t="s">
        <v>101</v>
      </c>
    </row>
    <row r="76" spans="1:7" x14ac:dyDescent="0.25">
      <c r="A76" s="8" t="s">
        <v>23</v>
      </c>
      <c r="B76" s="8" t="s">
        <v>63</v>
      </c>
      <c r="C76" s="50" t="s">
        <v>101</v>
      </c>
    </row>
    <row r="77" spans="1:7" x14ac:dyDescent="0.25">
      <c r="A77" s="8" t="s">
        <v>270</v>
      </c>
      <c r="B77" s="8" t="s">
        <v>93</v>
      </c>
      <c r="C77" s="50" t="s">
        <v>33</v>
      </c>
    </row>
    <row r="78" spans="1:7" x14ac:dyDescent="0.25">
      <c r="A78" s="8" t="s">
        <v>762</v>
      </c>
      <c r="B78" s="8" t="s">
        <v>321</v>
      </c>
      <c r="C78" s="50" t="s">
        <v>32</v>
      </c>
    </row>
    <row r="79" spans="1:7" x14ac:dyDescent="0.25">
      <c r="A79" s="8" t="s">
        <v>70</v>
      </c>
      <c r="B79" s="8" t="s">
        <v>63</v>
      </c>
      <c r="C79" s="50" t="s">
        <v>32</v>
      </c>
    </row>
    <row r="80" spans="1:7" x14ac:dyDescent="0.25">
      <c r="A80" s="8" t="s">
        <v>21</v>
      </c>
      <c r="B80" s="8" t="s">
        <v>63</v>
      </c>
      <c r="C80" s="50" t="s">
        <v>32</v>
      </c>
    </row>
    <row r="81" spans="1:5" x14ac:dyDescent="0.25">
      <c r="A81" s="8" t="s">
        <v>296</v>
      </c>
      <c r="B81" s="8" t="s">
        <v>95</v>
      </c>
      <c r="C81" s="50" t="s">
        <v>33</v>
      </c>
    </row>
    <row r="82" spans="1:5" x14ac:dyDescent="0.25">
      <c r="A82" s="8" t="s">
        <v>89</v>
      </c>
      <c r="B82" s="8" t="s">
        <v>95</v>
      </c>
      <c r="C82" s="50" t="s">
        <v>101</v>
      </c>
    </row>
    <row r="83" spans="1:5" x14ac:dyDescent="0.25">
      <c r="A83" s="8" t="s">
        <v>415</v>
      </c>
      <c r="B83" s="8" t="s">
        <v>65</v>
      </c>
      <c r="C83" s="50" t="s">
        <v>101</v>
      </c>
    </row>
    <row r="84" spans="1:5" x14ac:dyDescent="0.25">
      <c r="A84" s="8" t="s">
        <v>361</v>
      </c>
      <c r="B84" s="8" t="s">
        <v>368</v>
      </c>
      <c r="C84" s="50" t="s">
        <v>32</v>
      </c>
    </row>
    <row r="85" spans="1:5" x14ac:dyDescent="0.25">
      <c r="A85" s="8" t="s">
        <v>303</v>
      </c>
      <c r="B85" s="8" t="s">
        <v>312</v>
      </c>
      <c r="C85" s="50" t="s">
        <v>101</v>
      </c>
    </row>
    <row r="86" spans="1:5" x14ac:dyDescent="0.25">
      <c r="A86" s="71" t="s">
        <v>386</v>
      </c>
      <c r="B86" s="8" t="s">
        <v>65</v>
      </c>
      <c r="C86" s="50" t="s">
        <v>32</v>
      </c>
    </row>
    <row r="87" spans="1:5" x14ac:dyDescent="0.25">
      <c r="A87" s="8" t="s">
        <v>145</v>
      </c>
      <c r="B87" s="8" t="s">
        <v>65</v>
      </c>
      <c r="C87" s="50" t="s">
        <v>33</v>
      </c>
      <c r="E87" s="50" t="s">
        <v>68</v>
      </c>
    </row>
    <row r="88" spans="1:5" x14ac:dyDescent="0.25">
      <c r="A88" s="8" t="s">
        <v>237</v>
      </c>
      <c r="B88" s="8" t="s">
        <v>65</v>
      </c>
      <c r="C88" s="50" t="s">
        <v>32</v>
      </c>
    </row>
    <row r="89" spans="1:5" x14ac:dyDescent="0.25">
      <c r="A89" s="8" t="s">
        <v>271</v>
      </c>
      <c r="B89" s="8" t="s">
        <v>63</v>
      </c>
      <c r="C89" s="50" t="s">
        <v>101</v>
      </c>
    </row>
    <row r="90" spans="1:5" x14ac:dyDescent="0.25">
      <c r="A90" s="8" t="s">
        <v>172</v>
      </c>
      <c r="B90" s="8" t="s">
        <v>109</v>
      </c>
      <c r="C90" s="50" t="s">
        <v>101</v>
      </c>
    </row>
    <row r="91" spans="1:5" x14ac:dyDescent="0.25">
      <c r="A91" s="8" t="s">
        <v>317</v>
      </c>
      <c r="B91" s="8" t="s">
        <v>109</v>
      </c>
      <c r="C91" s="50" t="s">
        <v>101</v>
      </c>
    </row>
    <row r="92" spans="1:5" x14ac:dyDescent="0.25">
      <c r="A92" s="8" t="s">
        <v>306</v>
      </c>
      <c r="B92" s="8" t="s">
        <v>94</v>
      </c>
      <c r="C92" s="50" t="s">
        <v>101</v>
      </c>
    </row>
    <row r="93" spans="1:5" x14ac:dyDescent="0.25">
      <c r="A93" s="8" t="s">
        <v>595</v>
      </c>
      <c r="B93" s="8" t="s">
        <v>340</v>
      </c>
    </row>
    <row r="94" spans="1:5" x14ac:dyDescent="0.25">
      <c r="A94" s="8" t="s">
        <v>768</v>
      </c>
      <c r="B94" s="8" t="s">
        <v>321</v>
      </c>
      <c r="C94" s="50" t="s">
        <v>101</v>
      </c>
    </row>
    <row r="95" spans="1:5" x14ac:dyDescent="0.25">
      <c r="A95" s="8" t="s">
        <v>122</v>
      </c>
      <c r="B95" s="8" t="s">
        <v>94</v>
      </c>
      <c r="C95" s="50" t="s">
        <v>101</v>
      </c>
    </row>
    <row r="96" spans="1:5" x14ac:dyDescent="0.25">
      <c r="A96" s="8" t="s">
        <v>76</v>
      </c>
      <c r="B96" s="8" t="s">
        <v>95</v>
      </c>
      <c r="C96" s="50" t="s">
        <v>33</v>
      </c>
    </row>
    <row r="97" spans="1:4" x14ac:dyDescent="0.25">
      <c r="A97" s="8" t="s">
        <v>534</v>
      </c>
      <c r="B97" s="8" t="s">
        <v>340</v>
      </c>
      <c r="C97" s="50" t="s">
        <v>32</v>
      </c>
    </row>
    <row r="98" spans="1:4" x14ac:dyDescent="0.25">
      <c r="A98" s="8" t="s">
        <v>148</v>
      </c>
      <c r="B98" s="8" t="s">
        <v>108</v>
      </c>
      <c r="C98" s="50" t="s">
        <v>33</v>
      </c>
    </row>
    <row r="99" spans="1:4" x14ac:dyDescent="0.25">
      <c r="A99" s="8" t="s">
        <v>259</v>
      </c>
      <c r="B99" s="8" t="s">
        <v>111</v>
      </c>
      <c r="C99" s="50" t="s">
        <v>101</v>
      </c>
      <c r="D99" s="50" t="s">
        <v>68</v>
      </c>
    </row>
    <row r="100" spans="1:4" x14ac:dyDescent="0.25">
      <c r="A100" s="8" t="s">
        <v>343</v>
      </c>
      <c r="B100" s="71" t="s">
        <v>321</v>
      </c>
      <c r="C100" s="50" t="s">
        <v>101</v>
      </c>
      <c r="D100" s="50" t="s">
        <v>68</v>
      </c>
    </row>
    <row r="101" spans="1:4" x14ac:dyDescent="0.25">
      <c r="A101" s="8" t="s">
        <v>344</v>
      </c>
      <c r="B101" s="71" t="s">
        <v>321</v>
      </c>
      <c r="C101" s="50" t="s">
        <v>32</v>
      </c>
    </row>
    <row r="102" spans="1:4" x14ac:dyDescent="0.25">
      <c r="A102" s="8" t="s">
        <v>136</v>
      </c>
      <c r="B102" s="8" t="s">
        <v>94</v>
      </c>
      <c r="C102" s="50" t="s">
        <v>101</v>
      </c>
    </row>
    <row r="103" spans="1:4" x14ac:dyDescent="0.25">
      <c r="A103" s="8" t="s">
        <v>295</v>
      </c>
      <c r="B103" s="8" t="s">
        <v>310</v>
      </c>
      <c r="C103" s="50" t="s">
        <v>32</v>
      </c>
    </row>
    <row r="104" spans="1:4" x14ac:dyDescent="0.25">
      <c r="A104" s="8" t="s">
        <v>142</v>
      </c>
      <c r="B104" s="8" t="s">
        <v>107</v>
      </c>
      <c r="C104" s="50" t="s">
        <v>32</v>
      </c>
    </row>
    <row r="105" spans="1:4" x14ac:dyDescent="0.25">
      <c r="A105" s="8" t="s">
        <v>17</v>
      </c>
      <c r="B105" s="8" t="s">
        <v>63</v>
      </c>
      <c r="C105" s="50" t="s">
        <v>32</v>
      </c>
    </row>
    <row r="106" spans="1:4" x14ac:dyDescent="0.25">
      <c r="A106" s="8" t="s">
        <v>139</v>
      </c>
      <c r="B106" s="8" t="s">
        <v>94</v>
      </c>
      <c r="C106" s="50" t="s">
        <v>101</v>
      </c>
    </row>
    <row r="107" spans="1:4" x14ac:dyDescent="0.25">
      <c r="A107" s="71" t="s">
        <v>388</v>
      </c>
      <c r="B107" s="8" t="s">
        <v>93</v>
      </c>
      <c r="C107" s="50" t="s">
        <v>101</v>
      </c>
    </row>
    <row r="108" spans="1:4" x14ac:dyDescent="0.25">
      <c r="A108" s="8" t="s">
        <v>345</v>
      </c>
      <c r="B108" s="8" t="s">
        <v>93</v>
      </c>
      <c r="C108" s="50" t="s">
        <v>101</v>
      </c>
    </row>
    <row r="109" spans="1:4" x14ac:dyDescent="0.25">
      <c r="A109" s="8" t="s">
        <v>146</v>
      </c>
      <c r="B109" s="8" t="s">
        <v>65</v>
      </c>
      <c r="C109" s="50" t="s">
        <v>101</v>
      </c>
    </row>
    <row r="110" spans="1:4" x14ac:dyDescent="0.25">
      <c r="A110" s="71" t="s">
        <v>861</v>
      </c>
      <c r="B110" s="59" t="str">
        <f ca="1">VLOOKUP(A110,concorrenti!A:B,2,0)</f>
        <v>HRC FASCIA D'ORO</v>
      </c>
      <c r="C110" s="50" t="s">
        <v>101</v>
      </c>
    </row>
    <row r="111" spans="1:4" x14ac:dyDescent="0.25">
      <c r="A111" s="8" t="s">
        <v>252</v>
      </c>
      <c r="B111" s="8" t="s">
        <v>111</v>
      </c>
      <c r="C111" s="50" t="s">
        <v>101</v>
      </c>
    </row>
    <row r="112" spans="1:4" x14ac:dyDescent="0.25">
      <c r="A112" s="71" t="s">
        <v>395</v>
      </c>
      <c r="B112" s="71" t="s">
        <v>318</v>
      </c>
      <c r="C112" s="50" t="s">
        <v>32</v>
      </c>
    </row>
    <row r="113" spans="1:3" x14ac:dyDescent="0.25">
      <c r="A113" s="8" t="s">
        <v>210</v>
      </c>
      <c r="B113" s="8" t="s">
        <v>197</v>
      </c>
      <c r="C113" s="50" t="s">
        <v>101</v>
      </c>
    </row>
    <row r="114" spans="1:3" x14ac:dyDescent="0.25">
      <c r="A114" s="8" t="s">
        <v>272</v>
      </c>
      <c r="B114" s="8" t="s">
        <v>93</v>
      </c>
      <c r="C114" s="50" t="s">
        <v>101</v>
      </c>
    </row>
    <row r="115" spans="1:3" x14ac:dyDescent="0.25">
      <c r="A115" s="8" t="s">
        <v>536</v>
      </c>
      <c r="B115" s="71" t="s">
        <v>94</v>
      </c>
      <c r="C115" s="50" t="s">
        <v>32</v>
      </c>
    </row>
    <row r="116" spans="1:3" x14ac:dyDescent="0.25">
      <c r="A116" s="8" t="s">
        <v>195</v>
      </c>
      <c r="B116" s="71" t="s">
        <v>111</v>
      </c>
      <c r="C116" s="50" t="s">
        <v>101</v>
      </c>
    </row>
    <row r="117" spans="1:3" x14ac:dyDescent="0.25">
      <c r="A117" s="8" t="s">
        <v>766</v>
      </c>
      <c r="B117" s="8" t="s">
        <v>321</v>
      </c>
      <c r="C117" s="50" t="s">
        <v>32</v>
      </c>
    </row>
    <row r="118" spans="1:3" x14ac:dyDescent="0.25">
      <c r="A118" s="8" t="s">
        <v>153</v>
      </c>
      <c r="B118" s="8" t="s">
        <v>93</v>
      </c>
      <c r="C118" s="50" t="s">
        <v>101</v>
      </c>
    </row>
    <row r="119" spans="1:3" x14ac:dyDescent="0.25">
      <c r="A119" s="8" t="s">
        <v>150</v>
      </c>
      <c r="B119" s="8" t="s">
        <v>108</v>
      </c>
      <c r="C119" s="50" t="s">
        <v>101</v>
      </c>
    </row>
    <row r="120" spans="1:3" x14ac:dyDescent="0.25">
      <c r="A120" s="8" t="s">
        <v>211</v>
      </c>
      <c r="B120" s="8" t="s">
        <v>197</v>
      </c>
      <c r="C120" s="50" t="s">
        <v>101</v>
      </c>
    </row>
    <row r="121" spans="1:3" x14ac:dyDescent="0.25">
      <c r="A121" s="8" t="s">
        <v>235</v>
      </c>
      <c r="B121" s="8" t="s">
        <v>63</v>
      </c>
      <c r="C121" s="50" t="s">
        <v>101</v>
      </c>
    </row>
    <row r="122" spans="1:3" x14ac:dyDescent="0.25">
      <c r="A122" s="8" t="s">
        <v>685</v>
      </c>
      <c r="B122" s="8" t="s">
        <v>95</v>
      </c>
      <c r="C122" s="50" t="s">
        <v>101</v>
      </c>
    </row>
    <row r="123" spans="1:3" x14ac:dyDescent="0.25">
      <c r="A123" s="8" t="s">
        <v>22</v>
      </c>
      <c r="B123" s="8" t="s">
        <v>94</v>
      </c>
      <c r="C123" s="50" t="s">
        <v>32</v>
      </c>
    </row>
    <row r="124" spans="1:3" x14ac:dyDescent="0.25">
      <c r="A124" s="8" t="s">
        <v>263</v>
      </c>
      <c r="B124" s="8" t="s">
        <v>111</v>
      </c>
      <c r="C124" s="50" t="s">
        <v>101</v>
      </c>
    </row>
    <row r="125" spans="1:3" x14ac:dyDescent="0.25">
      <c r="A125" s="8" t="s">
        <v>431</v>
      </c>
      <c r="B125" s="8" t="s">
        <v>95</v>
      </c>
      <c r="C125" s="50" t="s">
        <v>101</v>
      </c>
    </row>
    <row r="126" spans="1:3" x14ac:dyDescent="0.25">
      <c r="A126" s="8" t="s">
        <v>385</v>
      </c>
      <c r="B126" s="8" t="s">
        <v>95</v>
      </c>
      <c r="C126" s="50" t="s">
        <v>101</v>
      </c>
    </row>
    <row r="127" spans="1:3" x14ac:dyDescent="0.25">
      <c r="A127" s="8" t="s">
        <v>746</v>
      </c>
      <c r="B127" s="8" t="s">
        <v>321</v>
      </c>
      <c r="C127" s="50" t="s">
        <v>101</v>
      </c>
    </row>
    <row r="128" spans="1:3" x14ac:dyDescent="0.25">
      <c r="A128" s="8" t="s">
        <v>300</v>
      </c>
      <c r="B128" s="8" t="s">
        <v>94</v>
      </c>
      <c r="C128" s="50" t="s">
        <v>101</v>
      </c>
    </row>
    <row r="129" spans="1:5" x14ac:dyDescent="0.25">
      <c r="A129" s="71" t="s">
        <v>839</v>
      </c>
      <c r="B129" s="8" t="s">
        <v>111</v>
      </c>
      <c r="C129" s="50" t="s">
        <v>33</v>
      </c>
      <c r="E129" s="50" t="s">
        <v>68</v>
      </c>
    </row>
    <row r="130" spans="1:5" x14ac:dyDescent="0.25">
      <c r="A130" s="71" t="s">
        <v>383</v>
      </c>
      <c r="B130" s="8" t="s">
        <v>111</v>
      </c>
      <c r="C130" s="50" t="s">
        <v>101</v>
      </c>
    </row>
    <row r="131" spans="1:5" x14ac:dyDescent="0.25">
      <c r="A131" s="8" t="s">
        <v>16</v>
      </c>
      <c r="B131" s="8" t="s">
        <v>93</v>
      </c>
      <c r="C131" s="50" t="s">
        <v>33</v>
      </c>
      <c r="D131" s="50" t="s">
        <v>68</v>
      </c>
    </row>
    <row r="132" spans="1:5" x14ac:dyDescent="0.25">
      <c r="A132" s="8" t="s">
        <v>346</v>
      </c>
      <c r="B132" s="8" t="s">
        <v>311</v>
      </c>
      <c r="C132" s="50" t="s">
        <v>32</v>
      </c>
    </row>
    <row r="133" spans="1:5" x14ac:dyDescent="0.25">
      <c r="A133" s="8" t="s">
        <v>286</v>
      </c>
      <c r="B133" s="8" t="s">
        <v>94</v>
      </c>
      <c r="C133" s="50" t="s">
        <v>32</v>
      </c>
    </row>
    <row r="134" spans="1:5" x14ac:dyDescent="0.25">
      <c r="A134" s="8" t="s">
        <v>155</v>
      </c>
      <c r="B134" s="8" t="s">
        <v>63</v>
      </c>
      <c r="C134" s="50" t="s">
        <v>33</v>
      </c>
    </row>
    <row r="135" spans="1:5" x14ac:dyDescent="0.25">
      <c r="A135" s="8" t="s">
        <v>257</v>
      </c>
      <c r="B135" s="8" t="s">
        <v>111</v>
      </c>
      <c r="C135" s="50" t="s">
        <v>101</v>
      </c>
    </row>
    <row r="136" spans="1:5" x14ac:dyDescent="0.25">
      <c r="A136" s="8" t="s">
        <v>594</v>
      </c>
      <c r="B136" s="8" t="s">
        <v>368</v>
      </c>
      <c r="C136" s="50" t="s">
        <v>101</v>
      </c>
    </row>
    <row r="137" spans="1:5" x14ac:dyDescent="0.25">
      <c r="A137" s="8" t="s">
        <v>366</v>
      </c>
      <c r="B137" s="8" t="s">
        <v>93</v>
      </c>
      <c r="C137" s="50" t="s">
        <v>101</v>
      </c>
    </row>
    <row r="138" spans="1:5" x14ac:dyDescent="0.25">
      <c r="A138" s="8" t="s">
        <v>684</v>
      </c>
      <c r="B138" s="8" t="s">
        <v>94</v>
      </c>
      <c r="C138" s="50" t="s">
        <v>101</v>
      </c>
    </row>
    <row r="139" spans="1:5" x14ac:dyDescent="0.25">
      <c r="A139" s="8" t="s">
        <v>316</v>
      </c>
      <c r="B139" s="8" t="s">
        <v>308</v>
      </c>
      <c r="C139" s="50" t="s">
        <v>32</v>
      </c>
    </row>
    <row r="140" spans="1:5" x14ac:dyDescent="0.25">
      <c r="A140" s="71" t="s">
        <v>636</v>
      </c>
      <c r="B140" s="8" t="s">
        <v>93</v>
      </c>
      <c r="C140" s="50" t="s">
        <v>101</v>
      </c>
    </row>
    <row r="141" spans="1:5" x14ac:dyDescent="0.25">
      <c r="A141" s="8" t="s">
        <v>414</v>
      </c>
      <c r="B141" s="8" t="s">
        <v>65</v>
      </c>
      <c r="C141" s="50" t="s">
        <v>101</v>
      </c>
    </row>
    <row r="142" spans="1:5" x14ac:dyDescent="0.25">
      <c r="A142" s="8" t="s">
        <v>289</v>
      </c>
      <c r="B142" s="8" t="s">
        <v>308</v>
      </c>
      <c r="C142" s="50" t="s">
        <v>101</v>
      </c>
    </row>
    <row r="143" spans="1:5" x14ac:dyDescent="0.25">
      <c r="A143" s="71" t="s">
        <v>851</v>
      </c>
      <c r="B143" s="8" t="s">
        <v>318</v>
      </c>
      <c r="C143" s="50" t="s">
        <v>33</v>
      </c>
    </row>
    <row r="144" spans="1:5" x14ac:dyDescent="0.25">
      <c r="A144" s="8" t="s">
        <v>391</v>
      </c>
      <c r="B144" s="8" t="s">
        <v>63</v>
      </c>
      <c r="C144" s="50" t="s">
        <v>101</v>
      </c>
      <c r="D144" s="50" t="s">
        <v>68</v>
      </c>
    </row>
    <row r="145" spans="1:5" x14ac:dyDescent="0.25">
      <c r="A145" s="8" t="s">
        <v>69</v>
      </c>
      <c r="B145" s="8" t="s">
        <v>63</v>
      </c>
      <c r="C145" s="50" t="s">
        <v>32</v>
      </c>
      <c r="E145" s="50" t="s">
        <v>68</v>
      </c>
    </row>
    <row r="146" spans="1:5" x14ac:dyDescent="0.25">
      <c r="A146" s="8" t="s">
        <v>232</v>
      </c>
      <c r="B146" s="8" t="s">
        <v>63</v>
      </c>
      <c r="C146" s="50" t="s">
        <v>33</v>
      </c>
    </row>
    <row r="147" spans="1:5" x14ac:dyDescent="0.25">
      <c r="A147" s="8" t="s">
        <v>233</v>
      </c>
      <c r="B147" s="8" t="s">
        <v>63</v>
      </c>
      <c r="C147" s="50" t="s">
        <v>101</v>
      </c>
    </row>
    <row r="148" spans="1:5" x14ac:dyDescent="0.25">
      <c r="A148" s="8" t="s">
        <v>436</v>
      </c>
      <c r="B148" s="8" t="s">
        <v>339</v>
      </c>
      <c r="C148" s="50" t="s">
        <v>32</v>
      </c>
    </row>
    <row r="149" spans="1:5" x14ac:dyDescent="0.25">
      <c r="A149" s="8" t="s">
        <v>130</v>
      </c>
      <c r="B149" s="8" t="s">
        <v>94</v>
      </c>
      <c r="C149" s="50" t="s">
        <v>101</v>
      </c>
    </row>
    <row r="150" spans="1:5" x14ac:dyDescent="0.25">
      <c r="A150" s="8" t="s">
        <v>140</v>
      </c>
      <c r="B150" s="8" t="s">
        <v>94</v>
      </c>
      <c r="C150" s="50" t="s">
        <v>101</v>
      </c>
    </row>
    <row r="151" spans="1:5" x14ac:dyDescent="0.25">
      <c r="A151" s="8" t="s">
        <v>12</v>
      </c>
      <c r="B151" s="8" t="s">
        <v>63</v>
      </c>
      <c r="C151" s="50" t="s">
        <v>32</v>
      </c>
    </row>
    <row r="152" spans="1:5" x14ac:dyDescent="0.25">
      <c r="A152" s="8" t="s">
        <v>273</v>
      </c>
      <c r="B152" s="8" t="s">
        <v>93</v>
      </c>
      <c r="C152" s="50" t="s">
        <v>101</v>
      </c>
    </row>
    <row r="153" spans="1:5" x14ac:dyDescent="0.25">
      <c r="A153" s="8" t="s">
        <v>285</v>
      </c>
      <c r="B153" s="8" t="s">
        <v>94</v>
      </c>
      <c r="C153" s="50" t="s">
        <v>32</v>
      </c>
    </row>
    <row r="154" spans="1:5" x14ac:dyDescent="0.25">
      <c r="A154" s="8" t="s">
        <v>258</v>
      </c>
      <c r="B154" s="8" t="s">
        <v>111</v>
      </c>
      <c r="C154" s="50" t="s">
        <v>101</v>
      </c>
    </row>
    <row r="155" spans="1:5" x14ac:dyDescent="0.25">
      <c r="A155" s="8" t="s">
        <v>157</v>
      </c>
      <c r="B155" s="8" t="s">
        <v>111</v>
      </c>
      <c r="C155" s="50" t="s">
        <v>33</v>
      </c>
    </row>
    <row r="156" spans="1:5" x14ac:dyDescent="0.25">
      <c r="A156" s="8" t="s">
        <v>245</v>
      </c>
      <c r="B156" s="8" t="s">
        <v>108</v>
      </c>
      <c r="C156" s="50" t="s">
        <v>101</v>
      </c>
    </row>
    <row r="157" spans="1:5" x14ac:dyDescent="0.25">
      <c r="A157" s="8" t="s">
        <v>689</v>
      </c>
      <c r="B157" s="8" t="s">
        <v>109</v>
      </c>
      <c r="C157" s="50" t="s">
        <v>101</v>
      </c>
    </row>
    <row r="158" spans="1:5" x14ac:dyDescent="0.25">
      <c r="A158" s="8" t="s">
        <v>253</v>
      </c>
      <c r="B158" s="8" t="s">
        <v>111</v>
      </c>
      <c r="C158" s="50" t="s">
        <v>101</v>
      </c>
    </row>
    <row r="159" spans="1:5" x14ac:dyDescent="0.25">
      <c r="A159" s="8" t="s">
        <v>14</v>
      </c>
      <c r="B159" s="8" t="s">
        <v>63</v>
      </c>
      <c r="C159" s="50" t="s">
        <v>32</v>
      </c>
    </row>
    <row r="160" spans="1:5" x14ac:dyDescent="0.25">
      <c r="A160" s="8" t="s">
        <v>439</v>
      </c>
      <c r="B160" s="8" t="s">
        <v>94</v>
      </c>
      <c r="C160" s="50" t="s">
        <v>32</v>
      </c>
    </row>
    <row r="161" spans="1:4" x14ac:dyDescent="0.25">
      <c r="A161" s="8" t="s">
        <v>15</v>
      </c>
      <c r="B161" s="9" t="s">
        <v>93</v>
      </c>
      <c r="C161" s="50" t="s">
        <v>32</v>
      </c>
    </row>
    <row r="162" spans="1:4" x14ac:dyDescent="0.25">
      <c r="A162" s="8" t="s">
        <v>39</v>
      </c>
      <c r="B162" s="8" t="s">
        <v>63</v>
      </c>
      <c r="C162" s="50" t="s">
        <v>101</v>
      </c>
    </row>
    <row r="163" spans="1:4" x14ac:dyDescent="0.25">
      <c r="A163" s="8" t="s">
        <v>288</v>
      </c>
      <c r="B163" s="8" t="s">
        <v>197</v>
      </c>
      <c r="C163" s="50" t="s">
        <v>101</v>
      </c>
    </row>
    <row r="164" spans="1:4" x14ac:dyDescent="0.25">
      <c r="A164" s="8" t="s">
        <v>256</v>
      </c>
      <c r="B164" s="8" t="s">
        <v>111</v>
      </c>
      <c r="C164" s="50" t="s">
        <v>101</v>
      </c>
    </row>
    <row r="165" spans="1:4" x14ac:dyDescent="0.25">
      <c r="A165" s="8" t="s">
        <v>629</v>
      </c>
      <c r="B165" s="8" t="s">
        <v>93</v>
      </c>
      <c r="C165" s="50" t="s">
        <v>101</v>
      </c>
    </row>
    <row r="166" spans="1:4" x14ac:dyDescent="0.25">
      <c r="A166" s="8" t="s">
        <v>162</v>
      </c>
      <c r="B166" s="8" t="s">
        <v>95</v>
      </c>
      <c r="C166" s="50" t="s">
        <v>101</v>
      </c>
    </row>
    <row r="167" spans="1:4" x14ac:dyDescent="0.25">
      <c r="A167" s="8" t="s">
        <v>186</v>
      </c>
      <c r="B167" s="8" t="s">
        <v>109</v>
      </c>
      <c r="C167" s="50" t="s">
        <v>32</v>
      </c>
    </row>
    <row r="168" spans="1:4" x14ac:dyDescent="0.25">
      <c r="A168" s="8" t="s">
        <v>80</v>
      </c>
      <c r="B168" s="8" t="s">
        <v>95</v>
      </c>
      <c r="C168" s="50" t="s">
        <v>101</v>
      </c>
      <c r="D168" s="50" t="s">
        <v>7</v>
      </c>
    </row>
    <row r="169" spans="1:4" x14ac:dyDescent="0.25">
      <c r="A169" s="71" t="s">
        <v>633</v>
      </c>
      <c r="B169" s="8" t="s">
        <v>93</v>
      </c>
      <c r="C169" s="50" t="s">
        <v>101</v>
      </c>
    </row>
    <row r="170" spans="1:4" x14ac:dyDescent="0.25">
      <c r="A170" s="71" t="s">
        <v>637</v>
      </c>
      <c r="B170" s="8" t="s">
        <v>368</v>
      </c>
      <c r="C170" s="50" t="s">
        <v>101</v>
      </c>
    </row>
    <row r="171" spans="1:4" x14ac:dyDescent="0.25">
      <c r="A171" s="8" t="s">
        <v>275</v>
      </c>
      <c r="B171" s="8" t="s">
        <v>93</v>
      </c>
      <c r="C171" s="50" t="s">
        <v>101</v>
      </c>
    </row>
    <row r="172" spans="1:4" x14ac:dyDescent="0.25">
      <c r="A172" s="8" t="s">
        <v>178</v>
      </c>
      <c r="B172" s="8" t="s">
        <v>93</v>
      </c>
      <c r="C172" s="50" t="s">
        <v>101</v>
      </c>
    </row>
    <row r="173" spans="1:4" x14ac:dyDescent="0.25">
      <c r="A173" s="8" t="s">
        <v>179</v>
      </c>
      <c r="B173" s="8" t="s">
        <v>93</v>
      </c>
      <c r="C173" s="50" t="s">
        <v>101</v>
      </c>
    </row>
    <row r="174" spans="1:4" x14ac:dyDescent="0.25">
      <c r="A174" s="71" t="s">
        <v>867</v>
      </c>
      <c r="B174" s="8" t="s">
        <v>318</v>
      </c>
      <c r="C174" s="50" t="s">
        <v>101</v>
      </c>
    </row>
    <row r="175" spans="1:4" x14ac:dyDescent="0.25">
      <c r="A175" s="8" t="s">
        <v>278</v>
      </c>
      <c r="B175" s="8" t="s">
        <v>93</v>
      </c>
      <c r="C175" s="50" t="s">
        <v>101</v>
      </c>
    </row>
    <row r="176" spans="1:4" x14ac:dyDescent="0.25">
      <c r="A176" s="8" t="s">
        <v>125</v>
      </c>
      <c r="B176" s="8" t="s">
        <v>94</v>
      </c>
      <c r="C176" s="50" t="s">
        <v>101</v>
      </c>
    </row>
    <row r="177" spans="1:5" x14ac:dyDescent="0.25">
      <c r="A177" s="8" t="s">
        <v>180</v>
      </c>
      <c r="B177" s="71" t="s">
        <v>111</v>
      </c>
      <c r="C177" s="50" t="s">
        <v>32</v>
      </c>
    </row>
    <row r="178" spans="1:5" x14ac:dyDescent="0.25">
      <c r="A178" s="71" t="s">
        <v>641</v>
      </c>
      <c r="B178" s="8" t="s">
        <v>93</v>
      </c>
      <c r="C178" s="50" t="s">
        <v>101</v>
      </c>
      <c r="E178" s="50" t="s">
        <v>68</v>
      </c>
    </row>
    <row r="179" spans="1:5" x14ac:dyDescent="0.25">
      <c r="A179" s="8" t="s">
        <v>347</v>
      </c>
      <c r="B179" s="71" t="s">
        <v>321</v>
      </c>
      <c r="C179" s="50" t="s">
        <v>101</v>
      </c>
    </row>
    <row r="180" spans="1:5" x14ac:dyDescent="0.25">
      <c r="A180" s="71" t="s">
        <v>398</v>
      </c>
      <c r="B180" s="8" t="s">
        <v>318</v>
      </c>
      <c r="C180" s="50" t="s">
        <v>101</v>
      </c>
      <c r="E180" s="50" t="s">
        <v>68</v>
      </c>
    </row>
    <row r="181" spans="1:5" x14ac:dyDescent="0.25">
      <c r="A181" s="8" t="s">
        <v>262</v>
      </c>
      <c r="B181" s="8" t="s">
        <v>111</v>
      </c>
      <c r="C181" s="50" t="s">
        <v>101</v>
      </c>
    </row>
    <row r="182" spans="1:5" x14ac:dyDescent="0.25">
      <c r="A182" s="8" t="s">
        <v>268</v>
      </c>
      <c r="B182" s="8" t="s">
        <v>197</v>
      </c>
      <c r="C182" s="50" t="s">
        <v>101</v>
      </c>
    </row>
    <row r="183" spans="1:5" x14ac:dyDescent="0.25">
      <c r="A183" s="8" t="s">
        <v>27</v>
      </c>
      <c r="B183" s="8" t="s">
        <v>63</v>
      </c>
      <c r="C183" s="50" t="s">
        <v>32</v>
      </c>
    </row>
    <row r="184" spans="1:5" x14ac:dyDescent="0.25">
      <c r="A184" s="8" t="s">
        <v>66</v>
      </c>
      <c r="B184" s="8" t="s">
        <v>94</v>
      </c>
      <c r="C184" s="50" t="s">
        <v>32</v>
      </c>
    </row>
    <row r="185" spans="1:5" x14ac:dyDescent="0.25">
      <c r="A185" s="8" t="s">
        <v>124</v>
      </c>
      <c r="B185" s="8" t="s">
        <v>94</v>
      </c>
      <c r="C185" s="50" t="s">
        <v>32</v>
      </c>
      <c r="E185" s="50" t="s">
        <v>68</v>
      </c>
    </row>
    <row r="186" spans="1:5" x14ac:dyDescent="0.25">
      <c r="A186" s="8" t="s">
        <v>254</v>
      </c>
      <c r="B186" s="8" t="s">
        <v>111</v>
      </c>
      <c r="C186" s="50" t="s">
        <v>101</v>
      </c>
    </row>
    <row r="187" spans="1:5" x14ac:dyDescent="0.25">
      <c r="A187" s="8" t="s">
        <v>537</v>
      </c>
      <c r="B187" s="71" t="s">
        <v>542</v>
      </c>
      <c r="C187" s="50" t="s">
        <v>32</v>
      </c>
    </row>
    <row r="188" spans="1:5" x14ac:dyDescent="0.25">
      <c r="A188" s="8" t="s">
        <v>82</v>
      </c>
      <c r="B188" s="8" t="s">
        <v>94</v>
      </c>
      <c r="C188" s="50" t="s">
        <v>101</v>
      </c>
    </row>
    <row r="189" spans="1:5" x14ac:dyDescent="0.25">
      <c r="A189" s="71" t="s">
        <v>638</v>
      </c>
      <c r="B189" s="8" t="s">
        <v>93</v>
      </c>
      <c r="C189" s="50" t="s">
        <v>101</v>
      </c>
    </row>
    <row r="190" spans="1:5" x14ac:dyDescent="0.25">
      <c r="A190" s="71" t="s">
        <v>406</v>
      </c>
      <c r="B190" s="71" t="s">
        <v>318</v>
      </c>
      <c r="C190" s="50" t="s">
        <v>101</v>
      </c>
    </row>
    <row r="191" spans="1:5" x14ac:dyDescent="0.25">
      <c r="A191" s="71" t="s">
        <v>631</v>
      </c>
      <c r="B191" s="8" t="s">
        <v>93</v>
      </c>
      <c r="C191" s="50" t="s">
        <v>101</v>
      </c>
    </row>
    <row r="192" spans="1:5" x14ac:dyDescent="0.25">
      <c r="A192" s="8" t="s">
        <v>74</v>
      </c>
      <c r="B192" s="8" t="s">
        <v>63</v>
      </c>
      <c r="C192" s="50" t="s">
        <v>33</v>
      </c>
    </row>
    <row r="193" spans="1:5" x14ac:dyDescent="0.25">
      <c r="A193" s="71" t="s">
        <v>399</v>
      </c>
      <c r="B193" s="8" t="s">
        <v>318</v>
      </c>
      <c r="C193" s="50" t="s">
        <v>101</v>
      </c>
    </row>
    <row r="194" spans="1:5" x14ac:dyDescent="0.25">
      <c r="A194" s="8" t="s">
        <v>432</v>
      </c>
      <c r="B194" s="8" t="s">
        <v>94</v>
      </c>
      <c r="C194" s="50" t="s">
        <v>101</v>
      </c>
    </row>
    <row r="195" spans="1:5" x14ac:dyDescent="0.25">
      <c r="A195" s="8" t="s">
        <v>159</v>
      </c>
      <c r="B195" s="8" t="s">
        <v>111</v>
      </c>
      <c r="C195" s="50" t="s">
        <v>33</v>
      </c>
    </row>
    <row r="196" spans="1:5" x14ac:dyDescent="0.25">
      <c r="A196" s="8" t="s">
        <v>154</v>
      </c>
      <c r="B196" s="8" t="s">
        <v>109</v>
      </c>
      <c r="C196" s="50" t="s">
        <v>33</v>
      </c>
    </row>
    <row r="197" spans="1:5" x14ac:dyDescent="0.25">
      <c r="A197" s="8" t="s">
        <v>434</v>
      </c>
      <c r="B197" s="8" t="s">
        <v>95</v>
      </c>
      <c r="C197" s="50" t="s">
        <v>101</v>
      </c>
    </row>
    <row r="198" spans="1:5" x14ac:dyDescent="0.25">
      <c r="A198" s="8" t="s">
        <v>437</v>
      </c>
      <c r="B198" s="8" t="s">
        <v>63</v>
      </c>
      <c r="C198" s="50" t="s">
        <v>101</v>
      </c>
    </row>
    <row r="199" spans="1:5" x14ac:dyDescent="0.25">
      <c r="A199" s="71" t="s">
        <v>868</v>
      </c>
      <c r="B199" s="8" t="s">
        <v>318</v>
      </c>
      <c r="C199" s="50" t="s">
        <v>101</v>
      </c>
    </row>
    <row r="200" spans="1:5" x14ac:dyDescent="0.25">
      <c r="A200" s="8" t="s">
        <v>160</v>
      </c>
      <c r="B200" s="8" t="s">
        <v>111</v>
      </c>
      <c r="C200" s="50" t="s">
        <v>32</v>
      </c>
      <c r="E200" s="50" t="s">
        <v>68</v>
      </c>
    </row>
    <row r="201" spans="1:5" x14ac:dyDescent="0.25">
      <c r="A201" s="8" t="s">
        <v>250</v>
      </c>
      <c r="B201" s="8" t="s">
        <v>111</v>
      </c>
      <c r="C201" s="50" t="s">
        <v>101</v>
      </c>
    </row>
    <row r="202" spans="1:5" x14ac:dyDescent="0.25">
      <c r="A202" s="8" t="s">
        <v>348</v>
      </c>
      <c r="B202" s="8" t="s">
        <v>339</v>
      </c>
      <c r="C202" s="50" t="s">
        <v>101</v>
      </c>
    </row>
    <row r="203" spans="1:5" x14ac:dyDescent="0.25">
      <c r="A203" s="8" t="s">
        <v>305</v>
      </c>
      <c r="B203" s="71" t="s">
        <v>392</v>
      </c>
      <c r="C203" s="50" t="s">
        <v>32</v>
      </c>
    </row>
    <row r="204" spans="1:5" x14ac:dyDescent="0.25">
      <c r="A204" s="8" t="s">
        <v>20</v>
      </c>
      <c r="B204" s="8" t="s">
        <v>65</v>
      </c>
      <c r="C204" s="50" t="s">
        <v>32</v>
      </c>
    </row>
    <row r="205" spans="1:5" x14ac:dyDescent="0.25">
      <c r="A205" s="8" t="s">
        <v>181</v>
      </c>
      <c r="B205" s="8" t="s">
        <v>95</v>
      </c>
      <c r="C205" s="50" t="s">
        <v>101</v>
      </c>
    </row>
    <row r="206" spans="1:5" x14ac:dyDescent="0.25">
      <c r="A206" s="8" t="s">
        <v>299</v>
      </c>
      <c r="B206" s="8" t="s">
        <v>308</v>
      </c>
      <c r="C206" s="50" t="s">
        <v>101</v>
      </c>
    </row>
    <row r="207" spans="1:5" x14ac:dyDescent="0.25">
      <c r="A207" s="71" t="s">
        <v>420</v>
      </c>
      <c r="B207" s="8" t="s">
        <v>107</v>
      </c>
      <c r="C207" s="50" t="s">
        <v>101</v>
      </c>
    </row>
    <row r="208" spans="1:5" x14ac:dyDescent="0.25">
      <c r="A208" s="8" t="s">
        <v>192</v>
      </c>
      <c r="B208" s="8" t="s">
        <v>65</v>
      </c>
      <c r="C208" s="50" t="s">
        <v>101</v>
      </c>
    </row>
    <row r="209" spans="1:5" x14ac:dyDescent="0.25">
      <c r="A209" s="71" t="s">
        <v>627</v>
      </c>
      <c r="B209" s="8" t="s">
        <v>368</v>
      </c>
      <c r="C209" s="50" t="s">
        <v>32</v>
      </c>
    </row>
    <row r="210" spans="1:5" x14ac:dyDescent="0.25">
      <c r="A210" s="8" t="s">
        <v>686</v>
      </c>
      <c r="B210" s="8" t="s">
        <v>109</v>
      </c>
      <c r="C210" s="50" t="s">
        <v>101</v>
      </c>
    </row>
    <row r="211" spans="1:5" x14ac:dyDescent="0.25">
      <c r="A211" s="8" t="s">
        <v>25</v>
      </c>
      <c r="B211" s="8" t="s">
        <v>63</v>
      </c>
      <c r="C211" s="50" t="s">
        <v>101</v>
      </c>
    </row>
    <row r="212" spans="1:5" x14ac:dyDescent="0.25">
      <c r="A212" s="71" t="s">
        <v>397</v>
      </c>
      <c r="B212" s="71" t="s">
        <v>318</v>
      </c>
      <c r="C212" s="50" t="s">
        <v>33</v>
      </c>
    </row>
    <row r="213" spans="1:5" x14ac:dyDescent="0.25">
      <c r="A213" s="8" t="s">
        <v>691</v>
      </c>
      <c r="B213" s="8" t="s">
        <v>109</v>
      </c>
      <c r="C213" s="50" t="s">
        <v>33</v>
      </c>
    </row>
    <row r="214" spans="1:5" x14ac:dyDescent="0.25">
      <c r="A214" s="8" t="s">
        <v>182</v>
      </c>
      <c r="B214" s="8" t="s">
        <v>93</v>
      </c>
      <c r="C214" s="50" t="s">
        <v>32</v>
      </c>
      <c r="D214" s="50" t="s">
        <v>7</v>
      </c>
      <c r="E214" s="50" t="s">
        <v>68</v>
      </c>
    </row>
    <row r="215" spans="1:5" x14ac:dyDescent="0.25">
      <c r="A215" s="8" t="s">
        <v>274</v>
      </c>
      <c r="B215" s="8" t="s">
        <v>93</v>
      </c>
      <c r="C215" s="50" t="s">
        <v>101</v>
      </c>
    </row>
    <row r="216" spans="1:5" x14ac:dyDescent="0.25">
      <c r="A216" s="8" t="s">
        <v>183</v>
      </c>
      <c r="B216" s="8" t="s">
        <v>93</v>
      </c>
      <c r="C216" s="50" t="s">
        <v>101</v>
      </c>
    </row>
    <row r="217" spans="1:5" x14ac:dyDescent="0.25">
      <c r="A217" s="71" t="s">
        <v>639</v>
      </c>
      <c r="B217" s="8" t="s">
        <v>93</v>
      </c>
      <c r="C217" s="50" t="s">
        <v>101</v>
      </c>
    </row>
    <row r="218" spans="1:5" x14ac:dyDescent="0.25">
      <c r="A218" s="8" t="s">
        <v>137</v>
      </c>
      <c r="B218" s="8" t="s">
        <v>94</v>
      </c>
      <c r="C218" s="50" t="s">
        <v>101</v>
      </c>
    </row>
    <row r="219" spans="1:5" x14ac:dyDescent="0.25">
      <c r="A219" s="8" t="s">
        <v>152</v>
      </c>
      <c r="B219" s="8" t="s">
        <v>93</v>
      </c>
      <c r="C219" s="50" t="s">
        <v>32</v>
      </c>
    </row>
    <row r="220" spans="1:5" x14ac:dyDescent="0.25">
      <c r="A220" s="71" t="s">
        <v>404</v>
      </c>
      <c r="B220" s="71" t="s">
        <v>392</v>
      </c>
      <c r="C220" s="50" t="s">
        <v>101</v>
      </c>
    </row>
    <row r="221" spans="1:5" x14ac:dyDescent="0.25">
      <c r="A221" s="8" t="s">
        <v>281</v>
      </c>
      <c r="B221" s="8" t="s">
        <v>308</v>
      </c>
      <c r="C221" s="50" t="s">
        <v>33</v>
      </c>
    </row>
    <row r="222" spans="1:5" x14ac:dyDescent="0.25">
      <c r="A222" s="8" t="s">
        <v>260</v>
      </c>
      <c r="B222" s="8" t="s">
        <v>111</v>
      </c>
      <c r="C222" s="50" t="s">
        <v>101</v>
      </c>
    </row>
    <row r="223" spans="1:5" x14ac:dyDescent="0.25">
      <c r="A223" s="8" t="s">
        <v>280</v>
      </c>
      <c r="B223" s="8" t="s">
        <v>94</v>
      </c>
      <c r="C223" s="50" t="s">
        <v>32</v>
      </c>
    </row>
    <row r="224" spans="1:5" x14ac:dyDescent="0.25">
      <c r="A224" s="8" t="s">
        <v>363</v>
      </c>
      <c r="B224" s="8" t="s">
        <v>368</v>
      </c>
      <c r="C224" s="50" t="s">
        <v>33</v>
      </c>
    </row>
    <row r="225" spans="1:4" x14ac:dyDescent="0.25">
      <c r="A225" s="8" t="s">
        <v>438</v>
      </c>
      <c r="B225" s="8" t="s">
        <v>109</v>
      </c>
      <c r="C225" s="50" t="s">
        <v>101</v>
      </c>
    </row>
    <row r="226" spans="1:4" x14ac:dyDescent="0.25">
      <c r="A226" s="8" t="s">
        <v>219</v>
      </c>
      <c r="B226" s="8" t="s">
        <v>197</v>
      </c>
      <c r="C226" s="50" t="s">
        <v>32</v>
      </c>
    </row>
    <row r="227" spans="1:4" x14ac:dyDescent="0.25">
      <c r="A227" s="8" t="s">
        <v>77</v>
      </c>
      <c r="B227" s="8" t="s">
        <v>94</v>
      </c>
      <c r="C227" s="50" t="s">
        <v>32</v>
      </c>
    </row>
    <row r="228" spans="1:4" x14ac:dyDescent="0.25">
      <c r="A228" s="71" t="s">
        <v>866</v>
      </c>
      <c r="B228" s="8" t="s">
        <v>318</v>
      </c>
      <c r="C228" s="50" t="s">
        <v>101</v>
      </c>
    </row>
    <row r="229" spans="1:4" x14ac:dyDescent="0.25">
      <c r="A229" s="8" t="s">
        <v>29</v>
      </c>
      <c r="B229" s="8" t="s">
        <v>63</v>
      </c>
      <c r="C229" s="50" t="s">
        <v>101</v>
      </c>
    </row>
    <row r="230" spans="1:4" x14ac:dyDescent="0.25">
      <c r="A230" s="8" t="s">
        <v>747</v>
      </c>
      <c r="B230" s="8" t="s">
        <v>321</v>
      </c>
      <c r="C230" s="50" t="s">
        <v>101</v>
      </c>
    </row>
    <row r="231" spans="1:4" x14ac:dyDescent="0.25">
      <c r="A231" s="8" t="s">
        <v>593</v>
      </c>
      <c r="B231" s="8" t="s">
        <v>94</v>
      </c>
      <c r="C231" s="50" t="s">
        <v>33</v>
      </c>
    </row>
    <row r="232" spans="1:4" x14ac:dyDescent="0.25">
      <c r="A232" s="8" t="s">
        <v>184</v>
      </c>
      <c r="B232" s="8" t="s">
        <v>93</v>
      </c>
      <c r="C232" s="50" t="s">
        <v>101</v>
      </c>
    </row>
    <row r="233" spans="1:4" x14ac:dyDescent="0.25">
      <c r="A233" s="8" t="s">
        <v>445</v>
      </c>
      <c r="B233" s="8" t="s">
        <v>321</v>
      </c>
      <c r="C233" s="50" t="s">
        <v>32</v>
      </c>
    </row>
    <row r="234" spans="1:4" x14ac:dyDescent="0.25">
      <c r="A234" s="8" t="s">
        <v>67</v>
      </c>
      <c r="B234" s="8" t="s">
        <v>65</v>
      </c>
      <c r="C234" s="50" t="s">
        <v>32</v>
      </c>
      <c r="D234" s="50" t="s">
        <v>68</v>
      </c>
    </row>
    <row r="235" spans="1:4" x14ac:dyDescent="0.25">
      <c r="A235" s="8" t="s">
        <v>779</v>
      </c>
      <c r="B235" s="8" t="s">
        <v>321</v>
      </c>
      <c r="C235" s="50" t="s">
        <v>101</v>
      </c>
    </row>
    <row r="236" spans="1:4" x14ac:dyDescent="0.25">
      <c r="A236" s="8" t="s">
        <v>284</v>
      </c>
      <c r="B236" s="8" t="s">
        <v>310</v>
      </c>
      <c r="C236" s="50" t="s">
        <v>32</v>
      </c>
    </row>
    <row r="237" spans="1:4" x14ac:dyDescent="0.25">
      <c r="A237" s="8" t="s">
        <v>71</v>
      </c>
      <c r="B237" s="8" t="s">
        <v>94</v>
      </c>
      <c r="C237" s="50" t="s">
        <v>32</v>
      </c>
    </row>
    <row r="238" spans="1:4" x14ac:dyDescent="0.25">
      <c r="A238" s="8" t="s">
        <v>123</v>
      </c>
      <c r="B238" s="8" t="s">
        <v>93</v>
      </c>
      <c r="C238" s="50" t="s">
        <v>33</v>
      </c>
    </row>
    <row r="239" spans="1:4" x14ac:dyDescent="0.25">
      <c r="A239" s="8" t="s">
        <v>433</v>
      </c>
      <c r="B239" s="8" t="s">
        <v>63</v>
      </c>
      <c r="C239" s="50" t="s">
        <v>101</v>
      </c>
    </row>
    <row r="240" spans="1:4" x14ac:dyDescent="0.25">
      <c r="A240" s="71" t="s">
        <v>635</v>
      </c>
      <c r="B240" s="8" t="s">
        <v>368</v>
      </c>
      <c r="C240" s="50" t="s">
        <v>101</v>
      </c>
    </row>
    <row r="241" spans="1:7" x14ac:dyDescent="0.25">
      <c r="A241" s="8" t="s">
        <v>755</v>
      </c>
      <c r="B241" s="8" t="s">
        <v>321</v>
      </c>
      <c r="C241" s="50" t="s">
        <v>101</v>
      </c>
      <c r="E241" s="50" t="s">
        <v>68</v>
      </c>
    </row>
    <row r="242" spans="1:7" x14ac:dyDescent="0.25">
      <c r="A242" s="71" t="s">
        <v>396</v>
      </c>
      <c r="B242" s="71" t="s">
        <v>411</v>
      </c>
      <c r="C242" s="50" t="s">
        <v>32</v>
      </c>
    </row>
    <row r="243" spans="1:7" x14ac:dyDescent="0.25">
      <c r="A243" s="8" t="s">
        <v>129</v>
      </c>
      <c r="B243" s="8" t="s">
        <v>94</v>
      </c>
      <c r="C243" s="50" t="s">
        <v>101</v>
      </c>
    </row>
    <row r="244" spans="1:7" x14ac:dyDescent="0.25">
      <c r="A244" s="71" t="s">
        <v>842</v>
      </c>
      <c r="B244" s="8" t="s">
        <v>111</v>
      </c>
      <c r="C244" s="50" t="s">
        <v>32</v>
      </c>
      <c r="E244" s="50" t="s">
        <v>68</v>
      </c>
    </row>
    <row r="245" spans="1:7" x14ac:dyDescent="0.25">
      <c r="A245" s="8" t="s">
        <v>221</v>
      </c>
      <c r="B245" s="8" t="s">
        <v>197</v>
      </c>
      <c r="C245" s="50" t="s">
        <v>101</v>
      </c>
    </row>
    <row r="246" spans="1:7" x14ac:dyDescent="0.25">
      <c r="A246" s="8" t="s">
        <v>683</v>
      </c>
      <c r="B246" s="8" t="s">
        <v>109</v>
      </c>
      <c r="C246" s="50" t="s">
        <v>101</v>
      </c>
    </row>
    <row r="247" spans="1:7" x14ac:dyDescent="0.25">
      <c r="A247" s="8" t="s">
        <v>349</v>
      </c>
      <c r="B247" s="8" t="s">
        <v>339</v>
      </c>
      <c r="C247" s="50" t="s">
        <v>32</v>
      </c>
    </row>
    <row r="248" spans="1:7" x14ac:dyDescent="0.25">
      <c r="A248" s="8" t="s">
        <v>290</v>
      </c>
      <c r="B248" s="8" t="s">
        <v>308</v>
      </c>
      <c r="C248" s="50" t="s">
        <v>101</v>
      </c>
    </row>
    <row r="249" spans="1:7" s="191" customFormat="1" x14ac:dyDescent="0.25">
      <c r="A249" s="71" t="s">
        <v>400</v>
      </c>
      <c r="B249" s="8" t="s">
        <v>318</v>
      </c>
      <c r="C249" s="50" t="s">
        <v>101</v>
      </c>
      <c r="D249" s="50"/>
      <c r="E249" s="50"/>
      <c r="F249" s="8"/>
      <c r="G249" s="50"/>
    </row>
    <row r="250" spans="1:7" s="191" customFormat="1" x14ac:dyDescent="0.25">
      <c r="A250" s="71" t="s">
        <v>862</v>
      </c>
      <c r="B250" s="8" t="s">
        <v>318</v>
      </c>
      <c r="C250" s="50" t="s">
        <v>101</v>
      </c>
      <c r="D250" s="50"/>
      <c r="E250" s="50"/>
      <c r="F250" s="8"/>
      <c r="G250" s="50"/>
    </row>
    <row r="251" spans="1:7" s="191" customFormat="1" x14ac:dyDescent="0.25">
      <c r="A251" s="8" t="s">
        <v>222</v>
      </c>
      <c r="B251" s="8" t="s">
        <v>197</v>
      </c>
      <c r="C251" s="50" t="s">
        <v>101</v>
      </c>
      <c r="D251" s="50" t="s">
        <v>68</v>
      </c>
      <c r="E251" s="50"/>
      <c r="F251" s="8"/>
      <c r="G251" s="50"/>
    </row>
    <row r="252" spans="1:7" s="191" customFormat="1" x14ac:dyDescent="0.25">
      <c r="A252" s="8" t="s">
        <v>261</v>
      </c>
      <c r="B252" s="8" t="s">
        <v>111</v>
      </c>
      <c r="C252" s="50" t="s">
        <v>101</v>
      </c>
      <c r="D252" s="50"/>
      <c r="E252" s="50"/>
      <c r="F252" s="8"/>
      <c r="G252" s="50"/>
    </row>
    <row r="253" spans="1:7" s="191" customFormat="1" x14ac:dyDescent="0.25">
      <c r="A253" s="8" t="s">
        <v>743</v>
      </c>
      <c r="B253" s="8" t="s">
        <v>321</v>
      </c>
      <c r="C253" s="50" t="s">
        <v>33</v>
      </c>
      <c r="D253" s="50"/>
      <c r="E253" s="50"/>
      <c r="F253" s="8"/>
      <c r="G253" s="50"/>
    </row>
    <row r="254" spans="1:7" s="191" customFormat="1" x14ac:dyDescent="0.25">
      <c r="A254" s="8" t="s">
        <v>131</v>
      </c>
      <c r="B254" s="8" t="s">
        <v>94</v>
      </c>
      <c r="C254" s="50" t="s">
        <v>101</v>
      </c>
      <c r="D254" s="50"/>
      <c r="E254" s="50"/>
      <c r="F254" s="8"/>
      <c r="G254" s="50"/>
    </row>
    <row r="255" spans="1:7" s="191" customFormat="1" x14ac:dyDescent="0.25">
      <c r="A255" s="71" t="s">
        <v>634</v>
      </c>
      <c r="B255" s="8" t="s">
        <v>93</v>
      </c>
      <c r="C255" s="50" t="s">
        <v>101</v>
      </c>
      <c r="D255" s="50"/>
      <c r="E255" s="50"/>
      <c r="F255" s="8"/>
      <c r="G255" s="50"/>
    </row>
    <row r="256" spans="1:7" s="191" customFormat="1" x14ac:dyDescent="0.25">
      <c r="A256" s="8" t="s">
        <v>279</v>
      </c>
      <c r="B256" s="8" t="s">
        <v>93</v>
      </c>
      <c r="C256" s="50" t="s">
        <v>101</v>
      </c>
      <c r="D256" s="50"/>
      <c r="E256" s="50"/>
      <c r="F256" s="8"/>
      <c r="G256" s="50"/>
    </row>
    <row r="257" spans="1:12" s="191" customFormat="1" x14ac:dyDescent="0.25">
      <c r="A257" s="8" t="s">
        <v>770</v>
      </c>
      <c r="B257" s="8" t="s">
        <v>321</v>
      </c>
      <c r="C257" s="50" t="s">
        <v>101</v>
      </c>
      <c r="D257" s="50"/>
      <c r="E257" s="50"/>
      <c r="F257" s="8"/>
      <c r="G257" s="50"/>
    </row>
    <row r="258" spans="1:12" s="191" customFormat="1" x14ac:dyDescent="0.25">
      <c r="A258" s="8" t="s">
        <v>283</v>
      </c>
      <c r="B258" s="59" t="s">
        <v>412</v>
      </c>
      <c r="C258" s="50" t="s">
        <v>32</v>
      </c>
      <c r="D258" s="50"/>
      <c r="E258" s="50"/>
      <c r="F258" s="8"/>
      <c r="G258" s="50"/>
    </row>
    <row r="259" spans="1:12" s="191" customFormat="1" x14ac:dyDescent="0.25">
      <c r="A259" s="8" t="s">
        <v>224</v>
      </c>
      <c r="B259" s="8" t="s">
        <v>197</v>
      </c>
      <c r="C259" s="50" t="s">
        <v>101</v>
      </c>
      <c r="D259" s="50"/>
      <c r="E259" s="50"/>
      <c r="F259" s="8"/>
      <c r="G259" s="50"/>
    </row>
    <row r="260" spans="1:12" s="191" customFormat="1" x14ac:dyDescent="0.25">
      <c r="A260" s="8" t="s">
        <v>225</v>
      </c>
      <c r="B260" s="8" t="s">
        <v>197</v>
      </c>
      <c r="C260" s="50" t="s">
        <v>101</v>
      </c>
      <c r="D260" s="50"/>
      <c r="E260" s="50"/>
      <c r="F260" s="8"/>
      <c r="G260" s="50"/>
      <c r="L260"/>
    </row>
    <row r="261" spans="1:12" s="191" customFormat="1" x14ac:dyDescent="0.25">
      <c r="A261" s="8" t="s">
        <v>291</v>
      </c>
      <c r="B261" s="8" t="s">
        <v>339</v>
      </c>
      <c r="C261" s="50" t="s">
        <v>32</v>
      </c>
      <c r="D261" s="50"/>
      <c r="E261" s="50"/>
      <c r="F261" s="8"/>
      <c r="G261" s="50"/>
      <c r="L261"/>
    </row>
    <row r="262" spans="1:12" s="191" customFormat="1" x14ac:dyDescent="0.25">
      <c r="A262" s="8" t="s">
        <v>185</v>
      </c>
      <c r="B262" s="8" t="s">
        <v>93</v>
      </c>
      <c r="C262" s="50" t="s">
        <v>33</v>
      </c>
      <c r="D262" s="50"/>
      <c r="E262" s="50"/>
      <c r="F262" s="8"/>
      <c r="G262" s="50"/>
      <c r="L262"/>
    </row>
    <row r="263" spans="1:12" s="191" customFormat="1" x14ac:dyDescent="0.25">
      <c r="A263" s="8" t="s">
        <v>277</v>
      </c>
      <c r="B263" s="8" t="s">
        <v>110</v>
      </c>
      <c r="C263" s="50" t="s">
        <v>101</v>
      </c>
      <c r="D263" s="50"/>
      <c r="E263" s="50"/>
      <c r="F263" s="8"/>
      <c r="G263" s="50"/>
      <c r="L263"/>
    </row>
    <row r="264" spans="1:12" s="191" customFormat="1" x14ac:dyDescent="0.25">
      <c r="A264" s="71" t="s">
        <v>408</v>
      </c>
      <c r="B264" s="71" t="s">
        <v>318</v>
      </c>
      <c r="C264" s="50" t="s">
        <v>101</v>
      </c>
      <c r="D264" s="50"/>
      <c r="E264" s="50"/>
      <c r="F264" s="8"/>
      <c r="G264" s="50"/>
      <c r="L264"/>
    </row>
    <row r="265" spans="1:12" s="191" customFormat="1" x14ac:dyDescent="0.25">
      <c r="A265" s="8" t="s">
        <v>247</v>
      </c>
      <c r="B265" s="8" t="s">
        <v>111</v>
      </c>
      <c r="C265" s="50" t="s">
        <v>101</v>
      </c>
      <c r="D265" s="50"/>
      <c r="E265" s="50"/>
      <c r="F265" s="8"/>
      <c r="G265" s="50"/>
      <c r="L265"/>
    </row>
    <row r="266" spans="1:12" s="191" customFormat="1" x14ac:dyDescent="0.25">
      <c r="A266" s="8" t="s">
        <v>362</v>
      </c>
      <c r="B266" s="8" t="s">
        <v>109</v>
      </c>
      <c r="C266" s="50" t="s">
        <v>32</v>
      </c>
      <c r="D266" s="50"/>
      <c r="E266" s="50"/>
      <c r="F266" s="8"/>
      <c r="G266" s="50"/>
      <c r="L266"/>
    </row>
    <row r="267" spans="1:12" s="191" customFormat="1" x14ac:dyDescent="0.25">
      <c r="A267" s="8" t="s">
        <v>367</v>
      </c>
      <c r="B267" s="8" t="s">
        <v>93</v>
      </c>
      <c r="C267" s="50" t="s">
        <v>101</v>
      </c>
      <c r="D267" s="50"/>
      <c r="E267" s="50"/>
      <c r="F267" s="8"/>
      <c r="G267" s="50"/>
      <c r="L267"/>
    </row>
    <row r="268" spans="1:12" s="191" customFormat="1" x14ac:dyDescent="0.25">
      <c r="A268" s="8" t="s">
        <v>413</v>
      </c>
      <c r="B268" s="8" t="s">
        <v>94</v>
      </c>
      <c r="C268" s="50" t="s">
        <v>33</v>
      </c>
      <c r="D268" s="50"/>
      <c r="E268" s="50"/>
      <c r="F268" s="8"/>
      <c r="G268" s="50"/>
      <c r="L268"/>
    </row>
    <row r="269" spans="1:12" s="191" customFormat="1" x14ac:dyDescent="0.25">
      <c r="A269" s="8" t="s">
        <v>143</v>
      </c>
      <c r="B269" s="8" t="s">
        <v>107</v>
      </c>
      <c r="C269" s="50" t="s">
        <v>32</v>
      </c>
      <c r="D269" s="50"/>
      <c r="E269" s="50"/>
      <c r="F269" s="8"/>
      <c r="G269" s="50"/>
      <c r="L269"/>
    </row>
    <row r="270" spans="1:12" s="191" customFormat="1" x14ac:dyDescent="0.25">
      <c r="A270" s="8" t="s">
        <v>350</v>
      </c>
      <c r="B270" s="8" t="s">
        <v>340</v>
      </c>
      <c r="C270" s="50" t="s">
        <v>33</v>
      </c>
      <c r="D270" s="50"/>
      <c r="E270" s="50"/>
      <c r="F270" s="8"/>
      <c r="G270" s="50"/>
    </row>
    <row r="271" spans="1:12" x14ac:dyDescent="0.25">
      <c r="A271" s="8" t="s">
        <v>293</v>
      </c>
      <c r="B271" s="8" t="s">
        <v>94</v>
      </c>
      <c r="C271" s="50" t="s">
        <v>101</v>
      </c>
      <c r="H271" s="191"/>
      <c r="I271" s="191"/>
      <c r="J271" s="191"/>
      <c r="K271" s="191"/>
    </row>
    <row r="272" spans="1:12" x14ac:dyDescent="0.25">
      <c r="A272" s="71" t="s">
        <v>640</v>
      </c>
      <c r="B272" s="8" t="s">
        <v>93</v>
      </c>
      <c r="C272" s="50" t="s">
        <v>101</v>
      </c>
      <c r="E272" s="50" t="s">
        <v>68</v>
      </c>
      <c r="H272" s="191"/>
      <c r="I272" s="191"/>
      <c r="J272" s="191"/>
      <c r="K272" s="191"/>
    </row>
    <row r="273" spans="1:11" x14ac:dyDescent="0.25">
      <c r="A273" s="8" t="s">
        <v>255</v>
      </c>
      <c r="B273" s="8" t="s">
        <v>111</v>
      </c>
      <c r="C273" s="50" t="s">
        <v>101</v>
      </c>
      <c r="H273" s="191"/>
      <c r="I273" s="191"/>
      <c r="J273" s="191"/>
      <c r="K273" s="191"/>
    </row>
    <row r="274" spans="1:11" x14ac:dyDescent="0.25">
      <c r="A274" s="8" t="s">
        <v>687</v>
      </c>
      <c r="B274" s="8" t="s">
        <v>109</v>
      </c>
      <c r="C274" s="50" t="s">
        <v>101</v>
      </c>
      <c r="H274" s="191"/>
      <c r="I274" s="191"/>
      <c r="J274" s="191"/>
      <c r="K274" s="191"/>
    </row>
    <row r="275" spans="1:11" x14ac:dyDescent="0.25">
      <c r="A275" s="8" t="s">
        <v>30</v>
      </c>
      <c r="B275" s="8" t="s">
        <v>93</v>
      </c>
      <c r="C275" s="50" t="s">
        <v>33</v>
      </c>
      <c r="H275" s="191"/>
      <c r="I275" s="191"/>
      <c r="J275" s="191"/>
      <c r="K275" s="191"/>
    </row>
    <row r="276" spans="1:11" x14ac:dyDescent="0.25">
      <c r="A276" s="8" t="s">
        <v>161</v>
      </c>
      <c r="B276" s="8" t="s">
        <v>111</v>
      </c>
      <c r="C276" s="50" t="s">
        <v>101</v>
      </c>
      <c r="H276" s="191"/>
      <c r="I276" s="191"/>
      <c r="J276" s="191"/>
      <c r="K276" s="191"/>
    </row>
    <row r="277" spans="1:11" x14ac:dyDescent="0.25">
      <c r="A277" s="8" t="s">
        <v>248</v>
      </c>
      <c r="B277" s="8" t="s">
        <v>93</v>
      </c>
      <c r="C277" s="50" t="s">
        <v>33</v>
      </c>
      <c r="H277" s="191"/>
      <c r="I277" s="191"/>
      <c r="J277" s="191"/>
      <c r="K277" s="191"/>
    </row>
    <row r="278" spans="1:11" x14ac:dyDescent="0.25">
      <c r="H278" s="191"/>
      <c r="I278" s="191"/>
      <c r="J278" s="191"/>
      <c r="K278" s="191"/>
    </row>
    <row r="279" spans="1:11" x14ac:dyDescent="0.25">
      <c r="H279" s="191"/>
      <c r="I279" s="191"/>
      <c r="J279" s="191"/>
      <c r="K279" s="191"/>
    </row>
    <row r="280" spans="1:11" x14ac:dyDescent="0.25">
      <c r="J280" s="8"/>
    </row>
    <row r="281" spans="1:11" x14ac:dyDescent="0.25">
      <c r="J281" s="8"/>
    </row>
    <row r="283" spans="1:11" ht="18.75" x14ac:dyDescent="0.3">
      <c r="A283" s="139" t="s">
        <v>446</v>
      </c>
    </row>
    <row r="284" spans="1:11" x14ac:dyDescent="0.25">
      <c r="A284" s="8" t="s">
        <v>198</v>
      </c>
      <c r="B284" s="8" t="s">
        <v>197</v>
      </c>
      <c r="D284" s="50" t="s">
        <v>68</v>
      </c>
      <c r="G284" s="50" t="s">
        <v>92</v>
      </c>
    </row>
    <row r="285" spans="1:11" x14ac:dyDescent="0.25">
      <c r="A285" s="8" t="s">
        <v>442</v>
      </c>
      <c r="B285" s="8" t="s">
        <v>197</v>
      </c>
      <c r="G285" s="50" t="s">
        <v>92</v>
      </c>
    </row>
    <row r="286" spans="1:11" x14ac:dyDescent="0.25">
      <c r="A286" s="8" t="s">
        <v>200</v>
      </c>
      <c r="B286" s="8" t="s">
        <v>197</v>
      </c>
      <c r="C286" s="50" t="s">
        <v>7</v>
      </c>
      <c r="G286" s="50" t="s">
        <v>92</v>
      </c>
    </row>
    <row r="287" spans="1:11" x14ac:dyDescent="0.25">
      <c r="A287" s="8" t="s">
        <v>13</v>
      </c>
      <c r="B287" s="8" t="s">
        <v>63</v>
      </c>
      <c r="G287" s="50" t="s">
        <v>92</v>
      </c>
    </row>
    <row r="288" spans="1:11" x14ac:dyDescent="0.25">
      <c r="A288" s="8" t="s">
        <v>201</v>
      </c>
      <c r="B288" s="71" t="s">
        <v>197</v>
      </c>
      <c r="G288" s="50" t="s">
        <v>92</v>
      </c>
    </row>
    <row r="289" spans="1:7" x14ac:dyDescent="0.25">
      <c r="A289" s="8" t="s">
        <v>202</v>
      </c>
      <c r="B289" s="8" t="s">
        <v>197</v>
      </c>
      <c r="G289" s="50" t="s">
        <v>92</v>
      </c>
    </row>
    <row r="290" spans="1:7" x14ac:dyDescent="0.25">
      <c r="A290" s="8" t="s">
        <v>203</v>
      </c>
      <c r="B290" s="8" t="s">
        <v>197</v>
      </c>
      <c r="G290" s="50" t="s">
        <v>92</v>
      </c>
    </row>
    <row r="291" spans="1:7" x14ac:dyDescent="0.25">
      <c r="A291" s="8" t="s">
        <v>190</v>
      </c>
      <c r="B291" s="71" t="s">
        <v>111</v>
      </c>
      <c r="D291" s="50" t="s">
        <v>68</v>
      </c>
      <c r="G291" s="50" t="s">
        <v>92</v>
      </c>
    </row>
    <row r="292" spans="1:7" x14ac:dyDescent="0.25">
      <c r="A292" s="8" t="s">
        <v>538</v>
      </c>
      <c r="B292" s="8" t="s">
        <v>109</v>
      </c>
      <c r="G292" s="50" t="s">
        <v>92</v>
      </c>
    </row>
    <row r="293" spans="1:7" x14ac:dyDescent="0.25">
      <c r="A293" s="8" t="s">
        <v>204</v>
      </c>
      <c r="B293" s="8" t="s">
        <v>197</v>
      </c>
      <c r="G293" s="50" t="s">
        <v>92</v>
      </c>
    </row>
    <row r="294" spans="1:7" x14ac:dyDescent="0.25">
      <c r="A294" s="8" t="s">
        <v>241</v>
      </c>
      <c r="B294" s="8" t="s">
        <v>197</v>
      </c>
      <c r="G294" s="50" t="s">
        <v>92</v>
      </c>
    </row>
    <row r="295" spans="1:7" x14ac:dyDescent="0.25">
      <c r="A295" s="8" t="s">
        <v>87</v>
      </c>
      <c r="B295" s="8" t="s">
        <v>63</v>
      </c>
      <c r="G295" s="50" t="s">
        <v>92</v>
      </c>
    </row>
    <row r="296" spans="1:7" x14ac:dyDescent="0.25">
      <c r="A296" s="8" t="s">
        <v>205</v>
      </c>
      <c r="B296" s="8" t="s">
        <v>197</v>
      </c>
      <c r="G296" s="50" t="s">
        <v>92</v>
      </c>
    </row>
    <row r="297" spans="1:7" x14ac:dyDescent="0.25">
      <c r="A297" s="8" t="s">
        <v>188</v>
      </c>
      <c r="B297" s="71" t="s">
        <v>111</v>
      </c>
      <c r="G297" s="50" t="s">
        <v>92</v>
      </c>
    </row>
    <row r="298" spans="1:7" x14ac:dyDescent="0.25">
      <c r="A298" s="8" t="s">
        <v>189</v>
      </c>
      <c r="B298" s="71" t="s">
        <v>111</v>
      </c>
      <c r="G298" s="50" t="s">
        <v>92</v>
      </c>
    </row>
    <row r="299" spans="1:7" x14ac:dyDescent="0.25">
      <c r="A299" s="8" t="s">
        <v>266</v>
      </c>
      <c r="B299" s="8" t="s">
        <v>197</v>
      </c>
      <c r="G299" s="50" t="s">
        <v>92</v>
      </c>
    </row>
    <row r="300" spans="1:7" x14ac:dyDescent="0.25">
      <c r="A300" s="8" t="s">
        <v>83</v>
      </c>
      <c r="B300" s="8" t="s">
        <v>63</v>
      </c>
      <c r="G300" s="50" t="s">
        <v>92</v>
      </c>
    </row>
    <row r="301" spans="1:7" x14ac:dyDescent="0.25">
      <c r="A301" s="8" t="s">
        <v>239</v>
      </c>
      <c r="B301" s="8" t="s">
        <v>63</v>
      </c>
      <c r="G301" s="50" t="s">
        <v>92</v>
      </c>
    </row>
    <row r="302" spans="1:7" x14ac:dyDescent="0.25">
      <c r="A302" s="8" t="s">
        <v>267</v>
      </c>
      <c r="B302" s="8" t="s">
        <v>197</v>
      </c>
      <c r="G302" s="50" t="s">
        <v>92</v>
      </c>
    </row>
    <row r="303" spans="1:7" x14ac:dyDescent="0.25">
      <c r="A303" s="8" t="s">
        <v>229</v>
      </c>
      <c r="B303" s="8" t="s">
        <v>197</v>
      </c>
      <c r="D303" s="50" t="s">
        <v>68</v>
      </c>
      <c r="G303" s="50" t="s">
        <v>92</v>
      </c>
    </row>
    <row r="304" spans="1:7" x14ac:dyDescent="0.25">
      <c r="A304" s="8" t="s">
        <v>206</v>
      </c>
      <c r="B304" s="8" t="s">
        <v>197</v>
      </c>
      <c r="G304" s="50" t="s">
        <v>92</v>
      </c>
    </row>
    <row r="305" spans="1:7" x14ac:dyDescent="0.25">
      <c r="A305" s="8" t="s">
        <v>207</v>
      </c>
      <c r="B305" s="8" t="s">
        <v>197</v>
      </c>
      <c r="G305" s="50" t="s">
        <v>92</v>
      </c>
    </row>
    <row r="306" spans="1:7" x14ac:dyDescent="0.25">
      <c r="A306" s="8" t="s">
        <v>208</v>
      </c>
      <c r="B306" s="8" t="s">
        <v>197</v>
      </c>
      <c r="G306" s="50" t="s">
        <v>92</v>
      </c>
    </row>
    <row r="307" spans="1:7" x14ac:dyDescent="0.25">
      <c r="A307" s="8" t="s">
        <v>209</v>
      </c>
      <c r="B307" s="8" t="s">
        <v>197</v>
      </c>
      <c r="G307" s="50" t="s">
        <v>92</v>
      </c>
    </row>
    <row r="308" spans="1:7" x14ac:dyDescent="0.25">
      <c r="A308" s="8" t="s">
        <v>228</v>
      </c>
      <c r="B308" s="8" t="s">
        <v>197</v>
      </c>
      <c r="G308" s="50" t="s">
        <v>92</v>
      </c>
    </row>
    <row r="309" spans="1:7" x14ac:dyDescent="0.25">
      <c r="A309" s="8" t="s">
        <v>240</v>
      </c>
      <c r="B309" s="8" t="s">
        <v>197</v>
      </c>
      <c r="G309" s="50" t="s">
        <v>92</v>
      </c>
    </row>
    <row r="310" spans="1:7" x14ac:dyDescent="0.25">
      <c r="A310" s="8" t="s">
        <v>24</v>
      </c>
      <c r="B310" s="8" t="s">
        <v>63</v>
      </c>
      <c r="G310" s="50" t="s">
        <v>92</v>
      </c>
    </row>
    <row r="311" spans="1:7" x14ac:dyDescent="0.25">
      <c r="A311" s="8" t="s">
        <v>212</v>
      </c>
      <c r="B311" s="8" t="s">
        <v>109</v>
      </c>
      <c r="G311" s="50" t="s">
        <v>92</v>
      </c>
    </row>
    <row r="312" spans="1:7" x14ac:dyDescent="0.25">
      <c r="A312" s="8" t="s">
        <v>213</v>
      </c>
      <c r="B312" s="8" t="s">
        <v>197</v>
      </c>
      <c r="G312" s="50" t="s">
        <v>92</v>
      </c>
    </row>
    <row r="313" spans="1:7" x14ac:dyDescent="0.25">
      <c r="A313" s="8" t="s">
        <v>539</v>
      </c>
      <c r="B313" s="8" t="s">
        <v>94</v>
      </c>
      <c r="G313" s="50" t="s">
        <v>92</v>
      </c>
    </row>
    <row r="314" spans="1:7" x14ac:dyDescent="0.25">
      <c r="A314" s="8" t="s">
        <v>72</v>
      </c>
      <c r="B314" s="8" t="s">
        <v>63</v>
      </c>
      <c r="C314" s="50" t="s">
        <v>101</v>
      </c>
      <c r="G314" s="50" t="s">
        <v>92</v>
      </c>
    </row>
    <row r="315" spans="1:7" x14ac:dyDescent="0.25">
      <c r="A315" s="8" t="s">
        <v>147</v>
      </c>
      <c r="B315" s="8" t="s">
        <v>65</v>
      </c>
      <c r="G315" s="50" t="s">
        <v>92</v>
      </c>
    </row>
    <row r="316" spans="1:7" x14ac:dyDescent="0.25">
      <c r="A316" s="8" t="s">
        <v>214</v>
      </c>
      <c r="B316" s="8" t="s">
        <v>197</v>
      </c>
      <c r="G316" s="50" t="s">
        <v>92</v>
      </c>
    </row>
    <row r="317" spans="1:7" x14ac:dyDescent="0.25">
      <c r="A317" s="8" t="s">
        <v>191</v>
      </c>
      <c r="B317" s="8" t="s">
        <v>109</v>
      </c>
      <c r="G317" s="50" t="s">
        <v>92</v>
      </c>
    </row>
    <row r="318" spans="1:7" x14ac:dyDescent="0.25">
      <c r="A318" s="8" t="s">
        <v>135</v>
      </c>
      <c r="B318" s="8" t="s">
        <v>94</v>
      </c>
      <c r="G318" s="50" t="s">
        <v>92</v>
      </c>
    </row>
    <row r="319" spans="1:7" x14ac:dyDescent="0.25">
      <c r="A319" s="8" t="s">
        <v>81</v>
      </c>
      <c r="B319" s="8" t="s">
        <v>63</v>
      </c>
      <c r="D319" s="50" t="s">
        <v>68</v>
      </c>
      <c r="G319" s="50" t="s">
        <v>92</v>
      </c>
    </row>
    <row r="320" spans="1:7" x14ac:dyDescent="0.25">
      <c r="A320" s="8" t="s">
        <v>540</v>
      </c>
      <c r="B320" s="8" t="s">
        <v>94</v>
      </c>
      <c r="G320" s="50" t="s">
        <v>92</v>
      </c>
    </row>
    <row r="321" spans="1:11" x14ac:dyDescent="0.25">
      <c r="A321" s="8" t="s">
        <v>215</v>
      </c>
      <c r="B321" s="8" t="s">
        <v>197</v>
      </c>
      <c r="G321" s="50" t="s">
        <v>92</v>
      </c>
    </row>
    <row r="322" spans="1:11" x14ac:dyDescent="0.25">
      <c r="A322" s="8" t="s">
        <v>216</v>
      </c>
      <c r="B322" s="8" t="s">
        <v>197</v>
      </c>
      <c r="G322" s="50" t="s">
        <v>92</v>
      </c>
    </row>
    <row r="323" spans="1:11" x14ac:dyDescent="0.25">
      <c r="A323" s="8" t="s">
        <v>217</v>
      </c>
      <c r="B323" s="8" t="s">
        <v>197</v>
      </c>
      <c r="G323" s="50" t="s">
        <v>92</v>
      </c>
    </row>
    <row r="324" spans="1:11" x14ac:dyDescent="0.25">
      <c r="A324" s="8" t="s">
        <v>78</v>
      </c>
      <c r="B324" s="8" t="s">
        <v>63</v>
      </c>
      <c r="G324" s="50" t="s">
        <v>92</v>
      </c>
    </row>
    <row r="325" spans="1:11" x14ac:dyDescent="0.25">
      <c r="A325" s="8" t="s">
        <v>218</v>
      </c>
      <c r="B325" s="8" t="s">
        <v>197</v>
      </c>
      <c r="G325" s="50" t="s">
        <v>92</v>
      </c>
    </row>
    <row r="326" spans="1:11" x14ac:dyDescent="0.25">
      <c r="A326" s="8" t="s">
        <v>443</v>
      </c>
      <c r="B326" s="8" t="s">
        <v>197</v>
      </c>
      <c r="G326" s="50" t="s">
        <v>92</v>
      </c>
    </row>
    <row r="327" spans="1:11" x14ac:dyDescent="0.25">
      <c r="A327" s="8" t="s">
        <v>220</v>
      </c>
      <c r="B327" s="8" t="s">
        <v>197</v>
      </c>
      <c r="G327" s="50" t="s">
        <v>92</v>
      </c>
    </row>
    <row r="328" spans="1:11" x14ac:dyDescent="0.25">
      <c r="A328" s="8" t="s">
        <v>187</v>
      </c>
      <c r="B328" s="71" t="s">
        <v>111</v>
      </c>
      <c r="G328" s="50" t="s">
        <v>92</v>
      </c>
    </row>
    <row r="329" spans="1:11" x14ac:dyDescent="0.25">
      <c r="A329" s="8" t="s">
        <v>243</v>
      </c>
      <c r="B329" s="8" t="s">
        <v>63</v>
      </c>
      <c r="G329" s="50" t="s">
        <v>92</v>
      </c>
    </row>
    <row r="330" spans="1:11" x14ac:dyDescent="0.25">
      <c r="A330" s="8" t="s">
        <v>223</v>
      </c>
      <c r="B330" s="8" t="s">
        <v>197</v>
      </c>
      <c r="G330" s="50" t="s">
        <v>92</v>
      </c>
    </row>
    <row r="331" spans="1:11" s="191" customFormat="1" x14ac:dyDescent="0.25">
      <c r="A331" s="8" t="s">
        <v>242</v>
      </c>
      <c r="B331" s="8" t="s">
        <v>63</v>
      </c>
      <c r="C331" s="50" t="s">
        <v>101</v>
      </c>
      <c r="D331" s="50"/>
      <c r="E331" s="50"/>
      <c r="F331" s="8"/>
      <c r="G331" s="50" t="s">
        <v>92</v>
      </c>
      <c r="H331" s="8"/>
      <c r="I331"/>
      <c r="J331"/>
      <c r="K331"/>
    </row>
    <row r="332" spans="1:11" s="191" customFormat="1" x14ac:dyDescent="0.25">
      <c r="A332" s="8" t="s">
        <v>226</v>
      </c>
      <c r="B332" s="8" t="s">
        <v>197</v>
      </c>
      <c r="C332" s="50"/>
      <c r="D332" s="50"/>
      <c r="E332" s="50"/>
      <c r="F332" s="8"/>
      <c r="G332" s="50" t="s">
        <v>92</v>
      </c>
      <c r="H332" s="8"/>
      <c r="I332"/>
      <c r="J332"/>
      <c r="K332"/>
    </row>
    <row r="333" spans="1:11" s="191" customFormat="1" x14ac:dyDescent="0.25">
      <c r="A333" s="8" t="s">
        <v>227</v>
      </c>
      <c r="B333" s="8" t="s">
        <v>197</v>
      </c>
      <c r="C333" s="50"/>
      <c r="D333" s="50"/>
      <c r="E333" s="50"/>
      <c r="F333" s="8"/>
      <c r="G333" s="50" t="s">
        <v>92</v>
      </c>
      <c r="H333" s="8"/>
      <c r="I333"/>
      <c r="J333"/>
      <c r="K333"/>
    </row>
    <row r="334" spans="1:11" x14ac:dyDescent="0.25">
      <c r="A334" s="8" t="s">
        <v>86</v>
      </c>
      <c r="B334" s="8" t="s">
        <v>95</v>
      </c>
      <c r="G334" s="50" t="s">
        <v>92</v>
      </c>
    </row>
    <row r="335" spans="1:11" x14ac:dyDescent="0.25">
      <c r="A335" s="8" t="s">
        <v>444</v>
      </c>
      <c r="B335" s="8" t="s">
        <v>109</v>
      </c>
      <c r="G335" s="50" t="s">
        <v>92</v>
      </c>
    </row>
    <row r="336" spans="1:11" x14ac:dyDescent="0.25">
      <c r="A336" s="8" t="s">
        <v>238</v>
      </c>
      <c r="B336" s="8" t="s">
        <v>63</v>
      </c>
      <c r="G336" s="50" t="s">
        <v>92</v>
      </c>
    </row>
    <row r="337" spans="1:11" x14ac:dyDescent="0.25">
      <c r="A337" s="8" t="s">
        <v>138</v>
      </c>
      <c r="B337" s="8" t="s">
        <v>94</v>
      </c>
      <c r="C337" s="50" t="s">
        <v>7</v>
      </c>
      <c r="G337" s="50" t="s">
        <v>92</v>
      </c>
    </row>
    <row r="338" spans="1:11" x14ac:dyDescent="0.25">
      <c r="A338" s="8" t="s">
        <v>298</v>
      </c>
      <c r="B338" s="8" t="s">
        <v>311</v>
      </c>
      <c r="C338" s="50" t="s">
        <v>7</v>
      </c>
      <c r="G338" s="50" t="s">
        <v>92</v>
      </c>
    </row>
    <row r="340" spans="1:11" x14ac:dyDescent="0.25">
      <c r="A340" s="8" t="s">
        <v>692</v>
      </c>
      <c r="B340" s="8" t="s">
        <v>109</v>
      </c>
      <c r="G340" s="50" t="s">
        <v>92</v>
      </c>
      <c r="H340" s="191"/>
      <c r="I340" s="191"/>
      <c r="J340" s="191"/>
      <c r="K340" s="191"/>
    </row>
    <row r="341" spans="1:11" x14ac:dyDescent="0.25">
      <c r="A341" s="8" t="s">
        <v>693</v>
      </c>
      <c r="B341" s="8" t="s">
        <v>109</v>
      </c>
      <c r="G341" s="50" t="s">
        <v>92</v>
      </c>
      <c r="H341" s="191"/>
      <c r="I341" s="191"/>
      <c r="J341" s="191"/>
      <c r="K341" s="191"/>
    </row>
    <row r="342" spans="1:11" x14ac:dyDescent="0.25">
      <c r="A342" s="8" t="s">
        <v>694</v>
      </c>
      <c r="B342" s="71" t="s">
        <v>111</v>
      </c>
      <c r="G342" s="50" t="s">
        <v>92</v>
      </c>
      <c r="H342" s="191"/>
      <c r="I342" s="191"/>
      <c r="J342" s="191"/>
      <c r="K342" s="191"/>
    </row>
    <row r="343" spans="1:11" x14ac:dyDescent="0.25">
      <c r="A343" s="71" t="s">
        <v>405</v>
      </c>
      <c r="B343" s="71" t="s">
        <v>318</v>
      </c>
      <c r="C343" s="50" t="s">
        <v>101</v>
      </c>
      <c r="G343" s="50" t="s">
        <v>92</v>
      </c>
    </row>
    <row r="344" spans="1:11" x14ac:dyDescent="0.25">
      <c r="A344" s="71" t="s">
        <v>409</v>
      </c>
      <c r="B344" s="71" t="s">
        <v>318</v>
      </c>
      <c r="C344" s="50" t="s">
        <v>101</v>
      </c>
      <c r="G344" s="50" t="s">
        <v>92</v>
      </c>
    </row>
    <row r="345" spans="1:11" x14ac:dyDescent="0.25">
      <c r="A345" s="8" t="s">
        <v>287</v>
      </c>
      <c r="B345" s="8" t="s">
        <v>94</v>
      </c>
      <c r="C345" s="50" t="s">
        <v>32</v>
      </c>
      <c r="G345" s="50" t="s">
        <v>92</v>
      </c>
    </row>
  </sheetData>
  <autoFilter ref="A1:L277" xr:uid="{00000000-0001-0000-0A00-000000000000}"/>
  <sortState ref="A2:G277">
    <sortCondition ref="A2:A277"/>
  </sortState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03"/>
  <sheetViews>
    <sheetView workbookViewId="0">
      <selection activeCell="M21" sqref="M21"/>
    </sheetView>
  </sheetViews>
  <sheetFormatPr defaultRowHeight="15" x14ac:dyDescent="0.25"/>
  <cols>
    <col min="1" max="1" width="8.85546875" customWidth="1"/>
    <col min="7" max="7" width="11.85546875" bestFit="1" customWidth="1"/>
    <col min="9" max="9" width="16.85546875" bestFit="1" customWidth="1"/>
    <col min="10" max="10" width="2" bestFit="1" customWidth="1"/>
    <col min="11" max="11" width="7.28515625" bestFit="1" customWidth="1"/>
    <col min="12" max="12" width="6" bestFit="1" customWidth="1"/>
    <col min="13" max="13" width="11" bestFit="1" customWidth="1"/>
    <col min="16" max="16" width="9.7109375" bestFit="1" customWidth="1"/>
  </cols>
  <sheetData>
    <row r="1" spans="1:16" x14ac:dyDescent="0.25">
      <c r="A1" s="2" t="s">
        <v>42</v>
      </c>
      <c r="B1" s="2"/>
      <c r="C1" s="2"/>
      <c r="D1" s="2"/>
      <c r="E1" s="2"/>
      <c r="F1" s="2"/>
      <c r="G1" s="2"/>
      <c r="I1" s="66" t="s">
        <v>230</v>
      </c>
    </row>
    <row r="3" spans="1:16" s="2" customFormat="1" x14ac:dyDescent="0.25">
      <c r="A3" s="2" t="s">
        <v>374</v>
      </c>
      <c r="B3" s="3" t="s">
        <v>0</v>
      </c>
      <c r="D3" s="2" t="s">
        <v>375</v>
      </c>
      <c r="E3" s="3" t="s">
        <v>0</v>
      </c>
      <c r="G3" s="2" t="s">
        <v>1</v>
      </c>
      <c r="I3" s="3" t="s">
        <v>4</v>
      </c>
      <c r="J3" s="207" t="s">
        <v>6</v>
      </c>
      <c r="K3" s="207"/>
      <c r="L3" s="207"/>
    </row>
    <row r="4" spans="1:16" x14ac:dyDescent="0.25">
      <c r="A4">
        <v>1</v>
      </c>
      <c r="B4">
        <v>50</v>
      </c>
      <c r="D4">
        <v>1</v>
      </c>
      <c r="E4">
        <v>15</v>
      </c>
      <c r="I4" s="3" t="s">
        <v>5</v>
      </c>
      <c r="L4" s="2" t="s">
        <v>7</v>
      </c>
    </row>
    <row r="5" spans="1:16" x14ac:dyDescent="0.25">
      <c r="A5">
        <v>2</v>
      </c>
      <c r="B5">
        <v>45</v>
      </c>
      <c r="D5">
        <v>2</v>
      </c>
      <c r="E5">
        <v>12</v>
      </c>
      <c r="I5" s="1"/>
      <c r="N5" t="s">
        <v>369</v>
      </c>
      <c r="O5">
        <v>8</v>
      </c>
      <c r="P5" t="s">
        <v>372</v>
      </c>
    </row>
    <row r="6" spans="1:16" x14ac:dyDescent="0.25">
      <c r="A6">
        <v>3</v>
      </c>
      <c r="B6">
        <v>41</v>
      </c>
      <c r="D6">
        <v>3</v>
      </c>
      <c r="E6">
        <v>10</v>
      </c>
      <c r="G6" s="1" t="s">
        <v>2</v>
      </c>
      <c r="I6" s="1" t="s">
        <v>2</v>
      </c>
      <c r="J6">
        <v>1</v>
      </c>
      <c r="K6" t="s">
        <v>59</v>
      </c>
      <c r="L6" s="4">
        <v>1</v>
      </c>
      <c r="N6" t="s">
        <v>370</v>
      </c>
      <c r="O6">
        <v>15</v>
      </c>
      <c r="P6" t="s">
        <v>372</v>
      </c>
    </row>
    <row r="7" spans="1:16" x14ac:dyDescent="0.25">
      <c r="A7">
        <v>4</v>
      </c>
      <c r="B7">
        <v>38</v>
      </c>
      <c r="D7">
        <v>4</v>
      </c>
      <c r="E7">
        <v>8</v>
      </c>
      <c r="J7">
        <v>2</v>
      </c>
      <c r="K7" t="s">
        <v>58</v>
      </c>
      <c r="L7" s="4">
        <v>1.05</v>
      </c>
      <c r="N7" t="s">
        <v>371</v>
      </c>
      <c r="O7" t="s">
        <v>373</v>
      </c>
    </row>
    <row r="8" spans="1:16" x14ac:dyDescent="0.25">
      <c r="A8">
        <v>5</v>
      </c>
      <c r="B8">
        <v>36</v>
      </c>
      <c r="D8">
        <v>5</v>
      </c>
      <c r="E8">
        <v>7</v>
      </c>
      <c r="G8" t="s">
        <v>3</v>
      </c>
      <c r="I8" t="s">
        <v>31</v>
      </c>
      <c r="J8">
        <v>3</v>
      </c>
      <c r="K8" t="s">
        <v>58</v>
      </c>
      <c r="L8" s="4">
        <v>1.1000000000000001</v>
      </c>
    </row>
    <row r="9" spans="1:16" x14ac:dyDescent="0.25">
      <c r="A9">
        <v>6</v>
      </c>
      <c r="B9">
        <v>35</v>
      </c>
      <c r="D9">
        <v>6</v>
      </c>
      <c r="E9">
        <v>6</v>
      </c>
      <c r="G9" t="s">
        <v>10</v>
      </c>
      <c r="J9">
        <v>4</v>
      </c>
      <c r="K9" t="s">
        <v>58</v>
      </c>
      <c r="L9" s="4">
        <v>1.1499999999999999</v>
      </c>
    </row>
    <row r="10" spans="1:16" x14ac:dyDescent="0.25">
      <c r="A10">
        <v>7</v>
      </c>
      <c r="B10">
        <v>34</v>
      </c>
      <c r="D10">
        <v>7</v>
      </c>
      <c r="E10">
        <v>5</v>
      </c>
      <c r="J10">
        <v>5</v>
      </c>
      <c r="K10" t="s">
        <v>58</v>
      </c>
      <c r="L10" s="4">
        <v>1.2</v>
      </c>
    </row>
    <row r="11" spans="1:16" x14ac:dyDescent="0.25">
      <c r="A11">
        <v>8</v>
      </c>
      <c r="B11">
        <v>33</v>
      </c>
      <c r="D11">
        <v>8</v>
      </c>
      <c r="E11">
        <v>4</v>
      </c>
      <c r="J11">
        <v>6</v>
      </c>
      <c r="K11" t="s">
        <v>58</v>
      </c>
      <c r="L11" s="4">
        <v>1.25</v>
      </c>
    </row>
    <row r="12" spans="1:16" x14ac:dyDescent="0.25">
      <c r="A12">
        <v>9</v>
      </c>
      <c r="B12">
        <v>32</v>
      </c>
      <c r="D12">
        <v>9</v>
      </c>
      <c r="E12">
        <v>2</v>
      </c>
      <c r="J12">
        <v>7</v>
      </c>
      <c r="K12" t="s">
        <v>58</v>
      </c>
      <c r="L12" s="4">
        <v>1.3</v>
      </c>
    </row>
    <row r="13" spans="1:16" x14ac:dyDescent="0.25">
      <c r="A13">
        <v>10</v>
      </c>
      <c r="B13">
        <v>31</v>
      </c>
      <c r="D13">
        <v>10</v>
      </c>
      <c r="E13">
        <v>2</v>
      </c>
      <c r="J13">
        <v>8</v>
      </c>
      <c r="K13" t="s">
        <v>58</v>
      </c>
      <c r="L13" s="4">
        <v>1.35</v>
      </c>
    </row>
    <row r="14" spans="1:16" x14ac:dyDescent="0.25">
      <c r="A14">
        <v>11</v>
      </c>
      <c r="B14">
        <v>30</v>
      </c>
      <c r="D14">
        <v>11</v>
      </c>
      <c r="E14">
        <v>2</v>
      </c>
      <c r="J14">
        <v>9</v>
      </c>
      <c r="K14" t="s">
        <v>58</v>
      </c>
      <c r="L14" s="4">
        <v>1.4</v>
      </c>
    </row>
    <row r="15" spans="1:16" x14ac:dyDescent="0.25">
      <c r="A15">
        <v>12</v>
      </c>
      <c r="B15">
        <v>29</v>
      </c>
      <c r="D15">
        <v>12</v>
      </c>
      <c r="E15">
        <v>2</v>
      </c>
      <c r="L15" s="4"/>
    </row>
    <row r="16" spans="1:16" x14ac:dyDescent="0.25">
      <c r="A16">
        <v>13</v>
      </c>
      <c r="B16">
        <v>28</v>
      </c>
      <c r="D16">
        <v>13</v>
      </c>
      <c r="E16">
        <v>2</v>
      </c>
      <c r="L16" s="4"/>
    </row>
    <row r="17" spans="1:12" x14ac:dyDescent="0.25">
      <c r="A17">
        <v>14</v>
      </c>
      <c r="B17">
        <v>27</v>
      </c>
      <c r="D17">
        <v>14</v>
      </c>
      <c r="E17">
        <v>2</v>
      </c>
      <c r="L17" s="4"/>
    </row>
    <row r="18" spans="1:12" x14ac:dyDescent="0.25">
      <c r="A18">
        <v>15</v>
      </c>
      <c r="B18">
        <v>26</v>
      </c>
      <c r="D18">
        <v>15</v>
      </c>
      <c r="E18">
        <v>2</v>
      </c>
      <c r="L18" s="4"/>
    </row>
    <row r="19" spans="1:12" x14ac:dyDescent="0.25">
      <c r="A19">
        <v>16</v>
      </c>
      <c r="B19">
        <v>25</v>
      </c>
      <c r="L19" s="4"/>
    </row>
    <row r="20" spans="1:12" x14ac:dyDescent="0.25">
      <c r="A20">
        <v>17</v>
      </c>
      <c r="B20">
        <v>24</v>
      </c>
      <c r="L20" s="4"/>
    </row>
    <row r="21" spans="1:12" x14ac:dyDescent="0.25">
      <c r="A21">
        <v>18</v>
      </c>
      <c r="B21">
        <v>23</v>
      </c>
      <c r="L21" s="4"/>
    </row>
    <row r="22" spans="1:12" x14ac:dyDescent="0.25">
      <c r="A22">
        <v>19</v>
      </c>
      <c r="B22">
        <v>22</v>
      </c>
      <c r="L22" s="4"/>
    </row>
    <row r="23" spans="1:12" x14ac:dyDescent="0.25">
      <c r="A23">
        <v>20</v>
      </c>
      <c r="B23">
        <v>21</v>
      </c>
      <c r="L23" s="4"/>
    </row>
    <row r="24" spans="1:12" x14ac:dyDescent="0.25">
      <c r="A24">
        <v>21</v>
      </c>
      <c r="B24">
        <v>20</v>
      </c>
      <c r="L24" s="4"/>
    </row>
    <row r="25" spans="1:12" x14ac:dyDescent="0.25">
      <c r="A25">
        <v>22</v>
      </c>
      <c r="B25">
        <v>19</v>
      </c>
      <c r="L25" s="4"/>
    </row>
    <row r="26" spans="1:12" x14ac:dyDescent="0.25">
      <c r="A26">
        <v>23</v>
      </c>
      <c r="B26">
        <v>18</v>
      </c>
      <c r="L26" s="4"/>
    </row>
    <row r="27" spans="1:12" x14ac:dyDescent="0.25">
      <c r="A27">
        <v>24</v>
      </c>
      <c r="B27">
        <v>17</v>
      </c>
    </row>
    <row r="28" spans="1:12" x14ac:dyDescent="0.25">
      <c r="A28">
        <v>25</v>
      </c>
      <c r="B28">
        <v>16</v>
      </c>
    </row>
    <row r="29" spans="1:12" x14ac:dyDescent="0.25">
      <c r="A29">
        <v>26</v>
      </c>
      <c r="B29">
        <v>15</v>
      </c>
    </row>
    <row r="30" spans="1:12" x14ac:dyDescent="0.25">
      <c r="A30">
        <v>27</v>
      </c>
      <c r="B30">
        <v>14</v>
      </c>
    </row>
    <row r="31" spans="1:12" x14ac:dyDescent="0.25">
      <c r="A31">
        <v>28</v>
      </c>
      <c r="B31">
        <v>13</v>
      </c>
    </row>
    <row r="32" spans="1:12" x14ac:dyDescent="0.25">
      <c r="A32">
        <v>29</v>
      </c>
      <c r="B32">
        <v>12</v>
      </c>
    </row>
    <row r="33" spans="1:2" x14ac:dyDescent="0.25">
      <c r="A33">
        <v>30</v>
      </c>
      <c r="B33">
        <v>11</v>
      </c>
    </row>
    <row r="34" spans="1:2" x14ac:dyDescent="0.25">
      <c r="A34">
        <v>31</v>
      </c>
      <c r="B34">
        <v>10</v>
      </c>
    </row>
    <row r="35" spans="1:2" x14ac:dyDescent="0.25">
      <c r="A35">
        <v>32</v>
      </c>
      <c r="B35">
        <v>9</v>
      </c>
    </row>
    <row r="36" spans="1:2" x14ac:dyDescent="0.25">
      <c r="A36">
        <v>33</v>
      </c>
      <c r="B36">
        <v>8</v>
      </c>
    </row>
    <row r="37" spans="1:2" x14ac:dyDescent="0.25">
      <c r="A37">
        <v>34</v>
      </c>
      <c r="B37">
        <v>7</v>
      </c>
    </row>
    <row r="38" spans="1:2" x14ac:dyDescent="0.25">
      <c r="A38">
        <v>35</v>
      </c>
      <c r="B38">
        <v>6</v>
      </c>
    </row>
    <row r="39" spans="1:2" x14ac:dyDescent="0.25">
      <c r="A39">
        <v>36</v>
      </c>
      <c r="B39">
        <v>5</v>
      </c>
    </row>
    <row r="40" spans="1:2" x14ac:dyDescent="0.25">
      <c r="A40">
        <v>37</v>
      </c>
      <c r="B40">
        <v>4</v>
      </c>
    </row>
    <row r="41" spans="1:2" x14ac:dyDescent="0.25">
      <c r="A41">
        <v>38</v>
      </c>
      <c r="B41">
        <v>3</v>
      </c>
    </row>
    <row r="42" spans="1:2" x14ac:dyDescent="0.25">
      <c r="A42">
        <v>39</v>
      </c>
      <c r="B42">
        <v>2</v>
      </c>
    </row>
    <row r="43" spans="1:2" x14ac:dyDescent="0.25">
      <c r="A43">
        <v>40</v>
      </c>
      <c r="B43">
        <v>1</v>
      </c>
    </row>
    <row r="44" spans="1:2" x14ac:dyDescent="0.25">
      <c r="A44">
        <v>41</v>
      </c>
      <c r="B44">
        <v>0.5</v>
      </c>
    </row>
    <row r="45" spans="1:2" x14ac:dyDescent="0.25">
      <c r="A45">
        <v>42</v>
      </c>
      <c r="B45">
        <v>0.5</v>
      </c>
    </row>
    <row r="46" spans="1:2" x14ac:dyDescent="0.25">
      <c r="A46">
        <v>43</v>
      </c>
      <c r="B46">
        <v>0.5</v>
      </c>
    </row>
    <row r="47" spans="1:2" x14ac:dyDescent="0.25">
      <c r="A47">
        <v>44</v>
      </c>
      <c r="B47">
        <v>0.5</v>
      </c>
    </row>
    <row r="48" spans="1:2" x14ac:dyDescent="0.25">
      <c r="A48">
        <v>45</v>
      </c>
      <c r="B48">
        <v>0.5</v>
      </c>
    </row>
    <row r="49" spans="1:2" x14ac:dyDescent="0.25">
      <c r="A49">
        <v>46</v>
      </c>
      <c r="B49">
        <v>0.5</v>
      </c>
    </row>
    <row r="50" spans="1:2" x14ac:dyDescent="0.25">
      <c r="A50">
        <v>47</v>
      </c>
      <c r="B50">
        <v>0.5</v>
      </c>
    </row>
    <row r="51" spans="1:2" x14ac:dyDescent="0.25">
      <c r="A51">
        <v>48</v>
      </c>
      <c r="B51">
        <v>0.5</v>
      </c>
    </row>
    <row r="52" spans="1:2" x14ac:dyDescent="0.25">
      <c r="A52">
        <v>49</v>
      </c>
      <c r="B52">
        <v>0.5</v>
      </c>
    </row>
    <row r="53" spans="1:2" x14ac:dyDescent="0.25">
      <c r="A53">
        <v>50</v>
      </c>
      <c r="B53">
        <v>0.5</v>
      </c>
    </row>
    <row r="54" spans="1:2" x14ac:dyDescent="0.25">
      <c r="A54">
        <v>51</v>
      </c>
      <c r="B54">
        <v>0.5</v>
      </c>
    </row>
    <row r="55" spans="1:2" x14ac:dyDescent="0.25">
      <c r="A55">
        <v>52</v>
      </c>
      <c r="B55">
        <v>0.5</v>
      </c>
    </row>
    <row r="56" spans="1:2" x14ac:dyDescent="0.25">
      <c r="A56">
        <v>53</v>
      </c>
      <c r="B56">
        <v>0.5</v>
      </c>
    </row>
    <row r="57" spans="1:2" x14ac:dyDescent="0.25">
      <c r="A57">
        <v>54</v>
      </c>
      <c r="B57">
        <v>0.5</v>
      </c>
    </row>
    <row r="58" spans="1:2" x14ac:dyDescent="0.25">
      <c r="A58">
        <v>55</v>
      </c>
      <c r="B58">
        <v>0.5</v>
      </c>
    </row>
    <row r="59" spans="1:2" x14ac:dyDescent="0.25">
      <c r="A59">
        <v>56</v>
      </c>
      <c r="B59">
        <v>0.5</v>
      </c>
    </row>
    <row r="60" spans="1:2" x14ac:dyDescent="0.25">
      <c r="A60">
        <v>57</v>
      </c>
      <c r="B60">
        <v>0.5</v>
      </c>
    </row>
    <row r="61" spans="1:2" x14ac:dyDescent="0.25">
      <c r="A61">
        <v>58</v>
      </c>
      <c r="B61">
        <v>0.5</v>
      </c>
    </row>
    <row r="62" spans="1:2" x14ac:dyDescent="0.25">
      <c r="A62">
        <v>59</v>
      </c>
      <c r="B62">
        <v>0.5</v>
      </c>
    </row>
    <row r="63" spans="1:2" x14ac:dyDescent="0.25">
      <c r="A63">
        <v>60</v>
      </c>
      <c r="B63">
        <v>0.5</v>
      </c>
    </row>
    <row r="64" spans="1:2" x14ac:dyDescent="0.25">
      <c r="A64">
        <v>61</v>
      </c>
      <c r="B64">
        <v>0.5</v>
      </c>
    </row>
    <row r="65" spans="1:2" x14ac:dyDescent="0.25">
      <c r="A65">
        <v>62</v>
      </c>
      <c r="B65">
        <v>0.5</v>
      </c>
    </row>
    <row r="66" spans="1:2" x14ac:dyDescent="0.25">
      <c r="A66">
        <v>63</v>
      </c>
      <c r="B66">
        <v>0.5</v>
      </c>
    </row>
    <row r="67" spans="1:2" x14ac:dyDescent="0.25">
      <c r="A67">
        <v>64</v>
      </c>
      <c r="B67">
        <v>0.5</v>
      </c>
    </row>
    <row r="68" spans="1:2" x14ac:dyDescent="0.25">
      <c r="A68">
        <v>65</v>
      </c>
      <c r="B68">
        <v>0.5</v>
      </c>
    </row>
    <row r="69" spans="1:2" x14ac:dyDescent="0.25">
      <c r="A69">
        <v>66</v>
      </c>
      <c r="B69">
        <v>0.5</v>
      </c>
    </row>
    <row r="70" spans="1:2" x14ac:dyDescent="0.25">
      <c r="A70">
        <v>67</v>
      </c>
      <c r="B70">
        <v>0.5</v>
      </c>
    </row>
    <row r="71" spans="1:2" x14ac:dyDescent="0.25">
      <c r="A71">
        <v>68</v>
      </c>
      <c r="B71">
        <v>0.5</v>
      </c>
    </row>
    <row r="72" spans="1:2" x14ac:dyDescent="0.25">
      <c r="A72">
        <v>69</v>
      </c>
      <c r="B72">
        <v>0.5</v>
      </c>
    </row>
    <row r="73" spans="1:2" x14ac:dyDescent="0.25">
      <c r="A73">
        <v>70</v>
      </c>
      <c r="B73">
        <v>0.5</v>
      </c>
    </row>
    <row r="74" spans="1:2" x14ac:dyDescent="0.25">
      <c r="A74">
        <v>71</v>
      </c>
      <c r="B74">
        <v>0.5</v>
      </c>
    </row>
    <row r="75" spans="1:2" x14ac:dyDescent="0.25">
      <c r="A75">
        <v>72</v>
      </c>
      <c r="B75">
        <v>0.5</v>
      </c>
    </row>
    <row r="76" spans="1:2" x14ac:dyDescent="0.25">
      <c r="A76">
        <v>73</v>
      </c>
      <c r="B76">
        <v>0.5</v>
      </c>
    </row>
    <row r="77" spans="1:2" x14ac:dyDescent="0.25">
      <c r="A77">
        <v>74</v>
      </c>
      <c r="B77">
        <v>0.5</v>
      </c>
    </row>
    <row r="78" spans="1:2" x14ac:dyDescent="0.25">
      <c r="A78">
        <v>75</v>
      </c>
      <c r="B78">
        <v>0.5</v>
      </c>
    </row>
    <row r="79" spans="1:2" x14ac:dyDescent="0.25">
      <c r="A79">
        <v>76</v>
      </c>
      <c r="B79">
        <v>0.5</v>
      </c>
    </row>
    <row r="80" spans="1:2" x14ac:dyDescent="0.25">
      <c r="A80">
        <v>77</v>
      </c>
      <c r="B80">
        <v>0.5</v>
      </c>
    </row>
    <row r="81" spans="1:2" x14ac:dyDescent="0.25">
      <c r="A81">
        <v>78</v>
      </c>
      <c r="B81">
        <v>0.5</v>
      </c>
    </row>
    <row r="82" spans="1:2" x14ac:dyDescent="0.25">
      <c r="A82">
        <v>79</v>
      </c>
      <c r="B82">
        <v>0.5</v>
      </c>
    </row>
    <row r="83" spans="1:2" x14ac:dyDescent="0.25">
      <c r="A83">
        <v>80</v>
      </c>
      <c r="B83">
        <v>0.5</v>
      </c>
    </row>
    <row r="84" spans="1:2" x14ac:dyDescent="0.25">
      <c r="A84">
        <v>81</v>
      </c>
      <c r="B84">
        <v>0.5</v>
      </c>
    </row>
    <row r="85" spans="1:2" x14ac:dyDescent="0.25">
      <c r="A85">
        <v>82</v>
      </c>
      <c r="B85">
        <v>0.5</v>
      </c>
    </row>
    <row r="86" spans="1:2" x14ac:dyDescent="0.25">
      <c r="A86">
        <v>83</v>
      </c>
      <c r="B86">
        <v>0.5</v>
      </c>
    </row>
    <row r="87" spans="1:2" x14ac:dyDescent="0.25">
      <c r="A87">
        <v>84</v>
      </c>
      <c r="B87">
        <v>0.5</v>
      </c>
    </row>
    <row r="88" spans="1:2" x14ac:dyDescent="0.25">
      <c r="A88">
        <v>85</v>
      </c>
      <c r="B88">
        <v>0.5</v>
      </c>
    </row>
    <row r="89" spans="1:2" x14ac:dyDescent="0.25">
      <c r="A89">
        <v>86</v>
      </c>
      <c r="B89">
        <v>0.5</v>
      </c>
    </row>
    <row r="90" spans="1:2" x14ac:dyDescent="0.25">
      <c r="A90">
        <v>87</v>
      </c>
      <c r="B90">
        <v>0.5</v>
      </c>
    </row>
    <row r="91" spans="1:2" x14ac:dyDescent="0.25">
      <c r="A91">
        <v>88</v>
      </c>
      <c r="B91">
        <v>0.5</v>
      </c>
    </row>
    <row r="92" spans="1:2" x14ac:dyDescent="0.25">
      <c r="A92">
        <v>89</v>
      </c>
      <c r="B92">
        <v>0.5</v>
      </c>
    </row>
    <row r="93" spans="1:2" x14ac:dyDescent="0.25">
      <c r="A93">
        <v>90</v>
      </c>
      <c r="B93">
        <v>0.5</v>
      </c>
    </row>
    <row r="94" spans="1:2" x14ac:dyDescent="0.25">
      <c r="A94">
        <v>91</v>
      </c>
      <c r="B94">
        <v>0.5</v>
      </c>
    </row>
    <row r="95" spans="1:2" x14ac:dyDescent="0.25">
      <c r="A95">
        <v>92</v>
      </c>
      <c r="B95">
        <v>0.5</v>
      </c>
    </row>
    <row r="96" spans="1:2" x14ac:dyDescent="0.25">
      <c r="A96">
        <v>93</v>
      </c>
      <c r="B96">
        <v>0.5</v>
      </c>
    </row>
    <row r="97" spans="1:2" x14ac:dyDescent="0.25">
      <c r="A97">
        <v>94</v>
      </c>
      <c r="B97">
        <v>0.5</v>
      </c>
    </row>
    <row r="98" spans="1:2" x14ac:dyDescent="0.25">
      <c r="A98">
        <v>95</v>
      </c>
      <c r="B98">
        <v>0.5</v>
      </c>
    </row>
    <row r="99" spans="1:2" x14ac:dyDescent="0.25">
      <c r="A99">
        <v>96</v>
      </c>
      <c r="B99">
        <v>0.5</v>
      </c>
    </row>
    <row r="100" spans="1:2" x14ac:dyDescent="0.25">
      <c r="A100">
        <v>97</v>
      </c>
      <c r="B100">
        <v>0.5</v>
      </c>
    </row>
    <row r="101" spans="1:2" x14ac:dyDescent="0.25">
      <c r="A101">
        <v>98</v>
      </c>
      <c r="B101">
        <v>0.5</v>
      </c>
    </row>
    <row r="102" spans="1:2" x14ac:dyDescent="0.25">
      <c r="A102">
        <v>99</v>
      </c>
      <c r="B102">
        <v>0.5</v>
      </c>
    </row>
    <row r="103" spans="1:2" x14ac:dyDescent="0.25">
      <c r="A103">
        <v>100</v>
      </c>
      <c r="B103">
        <v>0.5</v>
      </c>
    </row>
  </sheetData>
  <mergeCells count="1">
    <mergeCell ref="J3:L3"/>
  </mergeCells>
  <hyperlinks>
    <hyperlink ref="I1" r:id="rId1" xr:uid="{19A062EC-F827-4415-9680-6913271F9589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F113"/>
  <sheetViews>
    <sheetView workbookViewId="0"/>
  </sheetViews>
  <sheetFormatPr defaultRowHeight="15" x14ac:dyDescent="0.25"/>
  <cols>
    <col min="1" max="1" width="25" bestFit="1" customWidth="1"/>
    <col min="2" max="2" width="24.42578125" style="8" bestFit="1" customWidth="1"/>
    <col min="3" max="3" width="9.140625" style="12" bestFit="1" customWidth="1"/>
    <col min="4" max="4" width="14.5703125" bestFit="1" customWidth="1"/>
    <col min="5" max="5" width="20.42578125" style="141" bestFit="1" customWidth="1"/>
    <col min="6" max="6" width="5.7109375" bestFit="1" customWidth="1"/>
    <col min="7" max="7" width="3.140625" customWidth="1"/>
    <col min="8" max="8" width="10.5703125" bestFit="1" customWidth="1"/>
    <col min="9" max="9" width="9.7109375" bestFit="1" customWidth="1"/>
    <col min="10" max="10" width="13.28515625" bestFit="1" customWidth="1"/>
    <col min="11" max="11" width="2.28515625" customWidth="1"/>
    <col min="12" max="13" width="5.7109375" bestFit="1" customWidth="1"/>
    <col min="16" max="16" width="9.5703125" style="61" bestFit="1" customWidth="1"/>
    <col min="17" max="17" width="3.7109375" customWidth="1"/>
    <col min="18" max="18" width="8" bestFit="1" customWidth="1"/>
    <col min="19" max="19" width="4.7109375" customWidth="1"/>
    <col min="20" max="20" width="27.140625" style="4" bestFit="1" customWidth="1"/>
    <col min="25" max="25" width="27.140625" bestFit="1" customWidth="1"/>
    <col min="26" max="26" width="10.5703125" style="4" bestFit="1" customWidth="1"/>
    <col min="31" max="31" width="9.7109375" style="4" bestFit="1" customWidth="1"/>
  </cols>
  <sheetData>
    <row r="1" spans="1:31" ht="15.75" x14ac:dyDescent="0.25">
      <c r="A1" t="s">
        <v>46</v>
      </c>
      <c r="H1" s="203" t="s">
        <v>424</v>
      </c>
      <c r="I1" s="203"/>
      <c r="J1" s="203"/>
      <c r="K1" s="203"/>
      <c r="L1" s="203"/>
      <c r="M1" s="203"/>
      <c r="N1" s="203"/>
      <c r="O1" s="203"/>
      <c r="P1" s="203"/>
      <c r="T1" t="s">
        <v>94</v>
      </c>
      <c r="U1">
        <v>327.22000000000003</v>
      </c>
      <c r="V1">
        <v>15</v>
      </c>
    </row>
    <row r="2" spans="1:31" x14ac:dyDescent="0.25">
      <c r="A2" t="s">
        <v>47</v>
      </c>
      <c r="E2" s="142">
        <v>45725</v>
      </c>
      <c r="K2" s="11"/>
      <c r="T2" t="s">
        <v>65</v>
      </c>
      <c r="U2">
        <v>237.75</v>
      </c>
      <c r="V2">
        <v>12</v>
      </c>
    </row>
    <row r="3" spans="1:31" x14ac:dyDescent="0.25">
      <c r="A3" t="s">
        <v>62</v>
      </c>
      <c r="E3" s="142" t="s">
        <v>63</v>
      </c>
      <c r="K3" s="11"/>
      <c r="T3" t="s">
        <v>111</v>
      </c>
      <c r="U3">
        <v>224.96</v>
      </c>
      <c r="V3">
        <v>10</v>
      </c>
    </row>
    <row r="4" spans="1:31" x14ac:dyDescent="0.25">
      <c r="A4" t="s">
        <v>50</v>
      </c>
      <c r="E4" s="142" t="s">
        <v>332</v>
      </c>
      <c r="K4" s="11"/>
      <c r="T4" t="s">
        <v>93</v>
      </c>
      <c r="U4">
        <v>209.62</v>
      </c>
      <c r="V4">
        <v>8</v>
      </c>
    </row>
    <row r="5" spans="1:31" x14ac:dyDescent="0.25">
      <c r="A5" t="s">
        <v>48</v>
      </c>
      <c r="E5" s="142">
        <v>66</v>
      </c>
      <c r="K5" s="11"/>
      <c r="T5" t="s">
        <v>63</v>
      </c>
      <c r="U5">
        <v>184.06</v>
      </c>
      <c r="V5">
        <v>7</v>
      </c>
    </row>
    <row r="6" spans="1:31" x14ac:dyDescent="0.25">
      <c r="A6" t="s">
        <v>679</v>
      </c>
      <c r="E6" s="142" t="s">
        <v>678</v>
      </c>
      <c r="K6" s="11"/>
      <c r="T6" t="s">
        <v>318</v>
      </c>
      <c r="U6">
        <v>86.92</v>
      </c>
      <c r="V6">
        <v>6</v>
      </c>
    </row>
    <row r="7" spans="1:31" x14ac:dyDescent="0.25">
      <c r="E7" s="142"/>
      <c r="K7" s="11"/>
      <c r="T7" t="s">
        <v>393</v>
      </c>
      <c r="U7">
        <v>53.68</v>
      </c>
      <c r="V7">
        <v>5</v>
      </c>
    </row>
    <row r="8" spans="1:31" x14ac:dyDescent="0.25">
      <c r="A8" s="34" t="s">
        <v>43</v>
      </c>
      <c r="B8" s="96" t="s">
        <v>244</v>
      </c>
      <c r="C8" s="58" t="s">
        <v>45</v>
      </c>
      <c r="D8" s="16" t="s">
        <v>53</v>
      </c>
      <c r="E8" s="143" t="s">
        <v>54</v>
      </c>
      <c r="F8" s="17" t="s">
        <v>55</v>
      </c>
      <c r="H8" s="204" t="s">
        <v>51</v>
      </c>
      <c r="I8" s="202"/>
      <c r="J8" s="205"/>
      <c r="K8" s="2"/>
      <c r="L8" s="25" t="s">
        <v>52</v>
      </c>
      <c r="M8" s="28"/>
      <c r="N8" s="202" t="s">
        <v>8</v>
      </c>
      <c r="O8" s="202"/>
      <c r="P8" s="180"/>
      <c r="T8" t="s">
        <v>95</v>
      </c>
      <c r="U8">
        <v>12.78</v>
      </c>
      <c r="V8">
        <v>4</v>
      </c>
    </row>
    <row r="9" spans="1:31" x14ac:dyDescent="0.25">
      <c r="A9" s="2"/>
      <c r="B9" s="54"/>
      <c r="C9" s="7"/>
      <c r="D9" s="2"/>
      <c r="E9" s="144"/>
      <c r="F9" s="2"/>
      <c r="G9" s="2"/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181" t="s">
        <v>11</v>
      </c>
      <c r="Q9" s="2"/>
      <c r="R9" s="2"/>
      <c r="S9" s="2"/>
      <c r="T9" t="s">
        <v>109</v>
      </c>
      <c r="U9">
        <v>3.83</v>
      </c>
      <c r="V9">
        <v>2</v>
      </c>
    </row>
    <row r="10" spans="1:31" s="2" customFormat="1" x14ac:dyDescent="0.25">
      <c r="B10" s="54"/>
      <c r="C10" s="7"/>
      <c r="E10" s="144"/>
      <c r="G10" s="3"/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182"/>
      <c r="T10"/>
      <c r="U10"/>
      <c r="V10"/>
      <c r="Z10" s="6"/>
      <c r="AE10" s="6"/>
    </row>
    <row r="11" spans="1:31" s="2" customFormat="1" ht="15.75" x14ac:dyDescent="0.25">
      <c r="A11" s="140" t="s">
        <v>480</v>
      </c>
      <c r="B11" s="54"/>
      <c r="C11" s="7"/>
      <c r="E11" s="144"/>
      <c r="H11" s="3"/>
      <c r="I11" s="24"/>
      <c r="J11" s="24"/>
      <c r="K11" s="6"/>
      <c r="P11" s="61"/>
      <c r="R11" s="3" t="s">
        <v>106</v>
      </c>
      <c r="T11"/>
      <c r="U11"/>
      <c r="V11"/>
      <c r="Z11" s="6"/>
      <c r="AE11" s="6"/>
    </row>
    <row r="12" spans="1:31" s="2" customFormat="1" x14ac:dyDescent="0.25">
      <c r="A12" s="8" t="s">
        <v>124</v>
      </c>
      <c r="B12" s="170" t="str">
        <f>VLOOKUP(A12,concorrenti!A:B,2,0)</f>
        <v>CASTELLOTTI</v>
      </c>
      <c r="C12" s="170" t="str">
        <f>VLOOKUP(A12,concorrenti!A:E,5,0)</f>
        <v>X</v>
      </c>
      <c r="D12" s="8" t="s">
        <v>166</v>
      </c>
      <c r="E12" s="185" t="s">
        <v>514</v>
      </c>
      <c r="F12" s="8" t="s">
        <v>472</v>
      </c>
      <c r="G12" s="8"/>
      <c r="H12" s="62">
        <v>174</v>
      </c>
      <c r="I12" s="135">
        <f t="shared" ref="I12:I43" si="0">IF(C12&lt;&gt;0,((1+RIGHT(F12,2)/100)-0.1),(1+RIGHT(F12,2)/100))</f>
        <v>1.79</v>
      </c>
      <c r="J12" s="135">
        <f t="shared" ref="J12:J43" si="1">+H12*I12</f>
        <v>311.45999999999998</v>
      </c>
      <c r="K12" s="135"/>
      <c r="L12" s="8">
        <v>1</v>
      </c>
      <c r="M12" s="8">
        <f>VLOOKUP(L12,Regolamento!A:B,2,0)</f>
        <v>50</v>
      </c>
      <c r="N12" s="135">
        <f t="shared" ref="N12:N46" si="2">1+E$5/100</f>
        <v>1.6600000000000001</v>
      </c>
      <c r="O12" s="135">
        <f t="shared" ref="O12:O46" si="3">1+E$6/100</f>
        <v>1.6600000000000001</v>
      </c>
      <c r="P12" s="179">
        <f>IF(H12&lt;&gt;0,+M12*N12*O12,0)</f>
        <v>137.78</v>
      </c>
      <c r="Q12" s="8"/>
      <c r="R12" s="61">
        <f t="shared" ref="R12:R46" si="4">+H12/E$5</f>
        <v>2.6363636363636362</v>
      </c>
      <c r="S12" s="165"/>
      <c r="Z12" s="6"/>
      <c r="AE12" s="6"/>
    </row>
    <row r="13" spans="1:31" s="165" customFormat="1" x14ac:dyDescent="0.25">
      <c r="A13" s="8" t="s">
        <v>285</v>
      </c>
      <c r="B13" s="170" t="str">
        <f>VLOOKUP(A13,concorrenti!A:B,2,0)</f>
        <v>CASTELLOTTI</v>
      </c>
      <c r="C13" s="170">
        <f>VLOOKUP(A13,concorrenti!A:E,5,0)</f>
        <v>0</v>
      </c>
      <c r="D13" s="8" t="s">
        <v>165</v>
      </c>
      <c r="E13" s="185" t="s">
        <v>507</v>
      </c>
      <c r="F13" s="8" t="s">
        <v>466</v>
      </c>
      <c r="G13" s="8"/>
      <c r="H13" s="62">
        <v>200</v>
      </c>
      <c r="I13" s="135">
        <f t="shared" si="0"/>
        <v>1.77</v>
      </c>
      <c r="J13" s="135">
        <f t="shared" si="1"/>
        <v>354</v>
      </c>
      <c r="K13" s="135"/>
      <c r="L13" s="8">
        <v>2</v>
      </c>
      <c r="M13" s="8">
        <f>VLOOKUP(L13,Regolamento!A:B,2,0)</f>
        <v>45</v>
      </c>
      <c r="N13" s="135">
        <f t="shared" si="2"/>
        <v>1.6600000000000001</v>
      </c>
      <c r="O13" s="135">
        <f t="shared" si="3"/>
        <v>1.6600000000000001</v>
      </c>
      <c r="P13" s="183">
        <f t="shared" ref="P13:P46" si="5">IF(H13&lt;&gt;0,+M13*N13*O13,0)</f>
        <v>124.00200000000001</v>
      </c>
      <c r="Q13" s="8"/>
      <c r="R13" s="61">
        <f t="shared" si="4"/>
        <v>3.0303030303030303</v>
      </c>
      <c r="S13"/>
      <c r="T13" s="167"/>
      <c r="U13" s="177"/>
      <c r="Z13" s="166"/>
      <c r="AD13" s="175"/>
      <c r="AE13" s="166"/>
    </row>
    <row r="14" spans="1:31" x14ac:dyDescent="0.25">
      <c r="A14" s="8" t="s">
        <v>156</v>
      </c>
      <c r="B14" s="170" t="str">
        <f>VLOOKUP(A14,concorrenti!A:B,2,0)</f>
        <v>VCC COMO</v>
      </c>
      <c r="C14" s="170">
        <f>VLOOKUP(A14,concorrenti!A:E,5,0)</f>
        <v>0</v>
      </c>
      <c r="D14" s="8" t="s">
        <v>102</v>
      </c>
      <c r="E14" s="185" t="s">
        <v>481</v>
      </c>
      <c r="F14" s="8" t="s">
        <v>448</v>
      </c>
      <c r="G14" s="8"/>
      <c r="H14" s="135">
        <v>239.99999999999997</v>
      </c>
      <c r="I14" s="135">
        <f t="shared" si="0"/>
        <v>1.56</v>
      </c>
      <c r="J14" s="135">
        <f t="shared" si="1"/>
        <v>374.4</v>
      </c>
      <c r="K14" s="135"/>
      <c r="L14" s="8">
        <v>3</v>
      </c>
      <c r="M14" s="8">
        <f>VLOOKUP(L14,Regolamento!A:B,2,0)</f>
        <v>41</v>
      </c>
      <c r="N14" s="135">
        <f t="shared" si="2"/>
        <v>1.6600000000000001</v>
      </c>
      <c r="O14" s="135">
        <f t="shared" si="3"/>
        <v>1.6600000000000001</v>
      </c>
      <c r="P14" s="183">
        <f t="shared" si="5"/>
        <v>112.97960000000002</v>
      </c>
      <c r="Q14" s="8" t="s">
        <v>7</v>
      </c>
      <c r="R14" s="61">
        <f t="shared" si="4"/>
        <v>3.6363636363636358</v>
      </c>
      <c r="T14" s="6"/>
      <c r="U14" s="51"/>
      <c r="AD14" s="114"/>
    </row>
    <row r="15" spans="1:31" x14ac:dyDescent="0.25">
      <c r="A15" s="8" t="s">
        <v>20</v>
      </c>
      <c r="B15" s="170" t="str">
        <f>VLOOKUP(A15,concorrenti!A:B,2,0)</f>
        <v>CAVEM</v>
      </c>
      <c r="C15" s="170">
        <f>VLOOKUP(A15,concorrenti!A:E,5,0)</f>
        <v>0</v>
      </c>
      <c r="D15" s="8" t="s">
        <v>102</v>
      </c>
      <c r="E15" s="185" t="s">
        <v>497</v>
      </c>
      <c r="F15" s="8" t="s">
        <v>462</v>
      </c>
      <c r="G15" s="8"/>
      <c r="H15" s="135">
        <v>224</v>
      </c>
      <c r="I15" s="135">
        <f t="shared" si="0"/>
        <v>1.72</v>
      </c>
      <c r="J15" s="135">
        <f t="shared" si="1"/>
        <v>385.28</v>
      </c>
      <c r="K15" s="135"/>
      <c r="L15" s="8">
        <v>4</v>
      </c>
      <c r="M15" s="8">
        <f>VLOOKUP(L15,Regolamento!A:B,2,0)</f>
        <v>38</v>
      </c>
      <c r="N15" s="135">
        <f t="shared" si="2"/>
        <v>1.6600000000000001</v>
      </c>
      <c r="O15" s="135">
        <f t="shared" si="3"/>
        <v>1.6600000000000001</v>
      </c>
      <c r="P15" s="183">
        <f t="shared" si="5"/>
        <v>104.71280000000002</v>
      </c>
      <c r="Q15" s="8"/>
      <c r="R15" s="61">
        <f t="shared" si="4"/>
        <v>3.393939393939394</v>
      </c>
      <c r="T15" s="15"/>
      <c r="U15" s="51"/>
      <c r="Y15" s="8"/>
      <c r="AD15" s="114"/>
    </row>
    <row r="16" spans="1:31" x14ac:dyDescent="0.25">
      <c r="A16" s="8" t="s">
        <v>151</v>
      </c>
      <c r="B16" s="170" t="str">
        <f>VLOOKUP(A16,concorrenti!A:B,2,0)</f>
        <v>OROBICO</v>
      </c>
      <c r="C16" s="170">
        <f>VLOOKUP(A16,concorrenti!A:E,5,0)</f>
        <v>0</v>
      </c>
      <c r="D16" s="8" t="s">
        <v>102</v>
      </c>
      <c r="E16" s="185" t="s">
        <v>489</v>
      </c>
      <c r="F16" s="8" t="s">
        <v>456</v>
      </c>
      <c r="G16" s="8"/>
      <c r="H16" s="135">
        <v>253.99999999999997</v>
      </c>
      <c r="I16" s="135">
        <f t="shared" si="0"/>
        <v>1.6600000000000001</v>
      </c>
      <c r="J16" s="135">
        <f t="shared" si="1"/>
        <v>421.64</v>
      </c>
      <c r="K16" s="135"/>
      <c r="L16" s="8">
        <v>5</v>
      </c>
      <c r="M16" s="8">
        <f>VLOOKUP(L16,Regolamento!A:B,2,0)</f>
        <v>36</v>
      </c>
      <c r="N16" s="135">
        <f t="shared" si="2"/>
        <v>1.6600000000000001</v>
      </c>
      <c r="O16" s="135">
        <f t="shared" si="3"/>
        <v>1.6600000000000001</v>
      </c>
      <c r="P16" s="183">
        <f t="shared" si="5"/>
        <v>99.201600000000013</v>
      </c>
      <c r="Q16" s="8"/>
      <c r="R16" s="61">
        <f t="shared" si="4"/>
        <v>3.8484848484848482</v>
      </c>
      <c r="T16" s="15"/>
      <c r="U16" s="51"/>
      <c r="AD16" s="114"/>
    </row>
    <row r="17" spans="1:32" x14ac:dyDescent="0.25">
      <c r="A17" s="8" t="s">
        <v>436</v>
      </c>
      <c r="B17" s="170" t="str">
        <f>VLOOKUP(A17,concorrenti!A:B,2,0)</f>
        <v>PROGETTO MITE</v>
      </c>
      <c r="C17" s="170">
        <f>VLOOKUP(A17,concorrenti!A:E,5,0)</f>
        <v>0</v>
      </c>
      <c r="D17" s="8" t="s">
        <v>169</v>
      </c>
      <c r="E17" s="185" t="s">
        <v>357</v>
      </c>
      <c r="F17" s="8" t="s">
        <v>463</v>
      </c>
      <c r="G17" s="8"/>
      <c r="H17" s="135">
        <v>249</v>
      </c>
      <c r="I17" s="135">
        <f t="shared" si="0"/>
        <v>1.73</v>
      </c>
      <c r="J17" s="135">
        <f t="shared" si="1"/>
        <v>430.77</v>
      </c>
      <c r="K17" s="135"/>
      <c r="L17" s="8">
        <v>6</v>
      </c>
      <c r="M17" s="8">
        <f>VLOOKUP(L17,Regolamento!A:B,2,0)</f>
        <v>35</v>
      </c>
      <c r="N17" s="135">
        <f t="shared" si="2"/>
        <v>1.6600000000000001</v>
      </c>
      <c r="O17" s="135">
        <f t="shared" si="3"/>
        <v>1.6600000000000001</v>
      </c>
      <c r="P17" s="183">
        <f t="shared" si="5"/>
        <v>96.446000000000026</v>
      </c>
      <c r="Q17" s="8"/>
      <c r="R17" s="61">
        <f t="shared" si="4"/>
        <v>3.7727272727272729</v>
      </c>
      <c r="T17" s="15"/>
      <c r="U17" s="51"/>
      <c r="AD17" s="114"/>
    </row>
    <row r="18" spans="1:32" x14ac:dyDescent="0.25">
      <c r="A18" s="8" t="s">
        <v>316</v>
      </c>
      <c r="B18" s="170" t="str">
        <f>VLOOKUP(A18,concorrenti!A:B,2,0)</f>
        <v xml:space="preserve"> CAVEC</v>
      </c>
      <c r="C18" s="170">
        <f>VLOOKUP(A18,concorrenti!A:E,5,0)</f>
        <v>0</v>
      </c>
      <c r="D18" s="8" t="s">
        <v>102</v>
      </c>
      <c r="E18" s="185" t="s">
        <v>501</v>
      </c>
      <c r="F18" s="8" t="s">
        <v>461</v>
      </c>
      <c r="G18" s="8"/>
      <c r="H18" s="135">
        <v>263</v>
      </c>
      <c r="I18" s="135">
        <f t="shared" si="0"/>
        <v>1.71</v>
      </c>
      <c r="J18" s="135">
        <f t="shared" si="1"/>
        <v>449.73</v>
      </c>
      <c r="K18" s="135"/>
      <c r="L18" s="8">
        <v>7</v>
      </c>
      <c r="M18" s="8">
        <f>VLOOKUP(L18,Regolamento!A:B,2,0)</f>
        <v>34</v>
      </c>
      <c r="N18" s="135">
        <f t="shared" si="2"/>
        <v>1.6600000000000001</v>
      </c>
      <c r="O18" s="135">
        <f t="shared" si="3"/>
        <v>1.6600000000000001</v>
      </c>
      <c r="P18" s="183">
        <f t="shared" si="5"/>
        <v>93.690400000000011</v>
      </c>
      <c r="Q18" s="8"/>
      <c r="R18" s="61">
        <f t="shared" si="4"/>
        <v>3.9848484848484849</v>
      </c>
      <c r="T18" s="15"/>
      <c r="U18" s="51"/>
      <c r="AD18" s="114"/>
    </row>
    <row r="19" spans="1:32" x14ac:dyDescent="0.25">
      <c r="A19" s="8" t="s">
        <v>73</v>
      </c>
      <c r="B19" s="170" t="str">
        <f>VLOOKUP(A19,concorrenti!A:B,2,0)</f>
        <v>CASTELLOTTI</v>
      </c>
      <c r="C19" s="170">
        <f>VLOOKUP(A19,concorrenti!A:E,5,0)</f>
        <v>0</v>
      </c>
      <c r="D19" s="8" t="s">
        <v>102</v>
      </c>
      <c r="E19" s="185" t="s">
        <v>497</v>
      </c>
      <c r="F19" s="8" t="s">
        <v>460</v>
      </c>
      <c r="G19" s="8"/>
      <c r="H19" s="135">
        <v>299</v>
      </c>
      <c r="I19" s="135">
        <f t="shared" si="0"/>
        <v>1.7</v>
      </c>
      <c r="J19" s="135">
        <f t="shared" si="1"/>
        <v>508.3</v>
      </c>
      <c r="K19" s="135"/>
      <c r="L19" s="8">
        <v>8</v>
      </c>
      <c r="M19" s="8">
        <f>VLOOKUP(L19,Regolamento!A:B,2,0)</f>
        <v>33</v>
      </c>
      <c r="N19" s="135">
        <f t="shared" si="2"/>
        <v>1.6600000000000001</v>
      </c>
      <c r="O19" s="135">
        <f t="shared" si="3"/>
        <v>1.6600000000000001</v>
      </c>
      <c r="P19" s="183">
        <f t="shared" si="5"/>
        <v>90.93480000000001</v>
      </c>
      <c r="Q19" s="8"/>
      <c r="R19" s="61">
        <f t="shared" si="4"/>
        <v>4.5303030303030303</v>
      </c>
      <c r="T19" s="15"/>
      <c r="U19" s="51"/>
      <c r="Y19" s="8"/>
      <c r="AD19" s="114"/>
    </row>
    <row r="20" spans="1:32" x14ac:dyDescent="0.25">
      <c r="A20" s="8" t="s">
        <v>26</v>
      </c>
      <c r="B20" s="170" t="str">
        <f>VLOOKUP(A20,concorrenti!A:B,2,0)</f>
        <v>CASTELLOTTI</v>
      </c>
      <c r="C20" s="170">
        <f>VLOOKUP(A20,concorrenti!A:E,5,0)</f>
        <v>0</v>
      </c>
      <c r="D20" s="8" t="s">
        <v>166</v>
      </c>
      <c r="E20" s="185" t="s">
        <v>170</v>
      </c>
      <c r="F20" s="8" t="s">
        <v>463</v>
      </c>
      <c r="G20" s="8"/>
      <c r="H20" s="135">
        <v>312</v>
      </c>
      <c r="I20" s="135">
        <f t="shared" si="0"/>
        <v>1.73</v>
      </c>
      <c r="J20" s="135">
        <f t="shared" si="1"/>
        <v>539.76</v>
      </c>
      <c r="K20" s="135"/>
      <c r="L20" s="8">
        <v>9</v>
      </c>
      <c r="M20" s="8">
        <f>VLOOKUP(L20,Regolamento!A:B,2,0)</f>
        <v>32</v>
      </c>
      <c r="N20" s="135">
        <f t="shared" si="2"/>
        <v>1.6600000000000001</v>
      </c>
      <c r="O20" s="135">
        <f t="shared" si="3"/>
        <v>1.6600000000000001</v>
      </c>
      <c r="P20" s="183">
        <f t="shared" si="5"/>
        <v>88.179200000000009</v>
      </c>
      <c r="Q20" s="8"/>
      <c r="R20" s="61">
        <f t="shared" si="4"/>
        <v>4.7272727272727275</v>
      </c>
      <c r="T20" s="15"/>
      <c r="U20" s="51"/>
      <c r="AD20" s="114"/>
    </row>
    <row r="21" spans="1:32" x14ac:dyDescent="0.25">
      <c r="A21" s="8" t="s">
        <v>180</v>
      </c>
      <c r="B21" s="170" t="str">
        <f>VLOOKUP(A21,concorrenti!A:B,2,0)</f>
        <v>VCC COMO</v>
      </c>
      <c r="C21" s="170">
        <f>VLOOKUP(A21,concorrenti!A:E,5,0)</f>
        <v>0</v>
      </c>
      <c r="D21" s="8" t="s">
        <v>495</v>
      </c>
      <c r="E21" s="185" t="s">
        <v>357</v>
      </c>
      <c r="F21" s="8" t="s">
        <v>458</v>
      </c>
      <c r="G21" s="8"/>
      <c r="H21" s="135">
        <v>329</v>
      </c>
      <c r="I21" s="135">
        <f t="shared" si="0"/>
        <v>1.6800000000000002</v>
      </c>
      <c r="J21" s="135">
        <f t="shared" si="1"/>
        <v>552.72</v>
      </c>
      <c r="K21" s="135"/>
      <c r="L21" s="8">
        <v>10</v>
      </c>
      <c r="M21" s="8">
        <f>VLOOKUP(L21,Regolamento!A:B,2,0)</f>
        <v>31</v>
      </c>
      <c r="N21" s="135">
        <f t="shared" si="2"/>
        <v>1.6600000000000001</v>
      </c>
      <c r="O21" s="135">
        <f t="shared" si="3"/>
        <v>1.6600000000000001</v>
      </c>
      <c r="P21" s="183">
        <f t="shared" si="5"/>
        <v>85.423600000000022</v>
      </c>
      <c r="Q21" s="8"/>
      <c r="R21" s="61">
        <f t="shared" si="4"/>
        <v>4.9848484848484844</v>
      </c>
      <c r="T21" s="15"/>
      <c r="U21" s="51"/>
      <c r="AD21" s="114"/>
    </row>
    <row r="22" spans="1:32" x14ac:dyDescent="0.25">
      <c r="A22" s="8" t="s">
        <v>297</v>
      </c>
      <c r="B22" s="170" t="str">
        <f>VLOOKUP(A22,concorrenti!A:B,2,0)</f>
        <v xml:space="preserve"> CAVEM</v>
      </c>
      <c r="C22" s="170">
        <f>VLOOKUP(A22,concorrenti!A:E,5,0)</f>
        <v>0</v>
      </c>
      <c r="D22" s="8" t="s">
        <v>169</v>
      </c>
      <c r="E22" s="185" t="s">
        <v>357</v>
      </c>
      <c r="F22" s="8" t="s">
        <v>463</v>
      </c>
      <c r="G22" s="8"/>
      <c r="H22" s="135">
        <v>328.00000000000006</v>
      </c>
      <c r="I22" s="135">
        <f t="shared" si="0"/>
        <v>1.73</v>
      </c>
      <c r="J22" s="135">
        <f t="shared" si="1"/>
        <v>567.44000000000005</v>
      </c>
      <c r="K22" s="135"/>
      <c r="L22" s="8">
        <v>11</v>
      </c>
      <c r="M22" s="8">
        <f>VLOOKUP(L22,Regolamento!A:B,2,0)</f>
        <v>30</v>
      </c>
      <c r="N22" s="135">
        <f t="shared" si="2"/>
        <v>1.6600000000000001</v>
      </c>
      <c r="O22" s="135">
        <f t="shared" si="3"/>
        <v>1.6600000000000001</v>
      </c>
      <c r="P22" s="183">
        <f t="shared" si="5"/>
        <v>82.668000000000021</v>
      </c>
      <c r="Q22" s="8"/>
      <c r="R22" s="61">
        <f t="shared" si="4"/>
        <v>4.9696969696969706</v>
      </c>
      <c r="T22" s="15"/>
      <c r="U22" s="51"/>
      <c r="AD22" s="114"/>
    </row>
    <row r="23" spans="1:32" x14ac:dyDescent="0.25">
      <c r="A23" s="8" t="s">
        <v>439</v>
      </c>
      <c r="B23" s="170" t="str">
        <f>VLOOKUP(A23,concorrenti!A:B,2,0)</f>
        <v>CASTELLOTTI</v>
      </c>
      <c r="C23" s="170">
        <f>VLOOKUP(A23,concorrenti!A:E,5,0)</f>
        <v>0</v>
      </c>
      <c r="D23" s="8" t="s">
        <v>165</v>
      </c>
      <c r="E23" s="185" t="s">
        <v>515</v>
      </c>
      <c r="F23" s="8" t="s">
        <v>473</v>
      </c>
      <c r="G23" s="8"/>
      <c r="H23" s="62">
        <v>299</v>
      </c>
      <c r="I23" s="135">
        <f t="shared" si="0"/>
        <v>1.9</v>
      </c>
      <c r="J23" s="135">
        <f t="shared" si="1"/>
        <v>568.1</v>
      </c>
      <c r="K23" s="135"/>
      <c r="L23" s="8">
        <v>12</v>
      </c>
      <c r="M23" s="8">
        <f>VLOOKUP(L23,Regolamento!A:B,2,0)</f>
        <v>29</v>
      </c>
      <c r="N23" s="135">
        <f t="shared" si="2"/>
        <v>1.6600000000000001</v>
      </c>
      <c r="O23" s="135">
        <f t="shared" si="3"/>
        <v>1.6600000000000001</v>
      </c>
      <c r="P23" s="183">
        <f t="shared" si="5"/>
        <v>79.912400000000005</v>
      </c>
      <c r="Q23" s="8"/>
      <c r="R23" s="61">
        <f t="shared" si="4"/>
        <v>4.5303030303030303</v>
      </c>
      <c r="T23" s="15"/>
      <c r="U23" s="51"/>
      <c r="AD23" s="114"/>
    </row>
    <row r="24" spans="1:32" x14ac:dyDescent="0.25">
      <c r="A24" s="8" t="s">
        <v>386</v>
      </c>
      <c r="B24" s="170" t="str">
        <f>VLOOKUP(A24,concorrenti!A:B,2,0)</f>
        <v>CAVEM</v>
      </c>
      <c r="C24" s="170">
        <f>VLOOKUP(A24,concorrenti!A:E,5,0)</f>
        <v>0</v>
      </c>
      <c r="D24" s="8" t="s">
        <v>163</v>
      </c>
      <c r="E24" s="185" t="s">
        <v>527</v>
      </c>
      <c r="F24" s="186" t="s">
        <v>532</v>
      </c>
      <c r="G24" s="8"/>
      <c r="H24" s="62">
        <v>353</v>
      </c>
      <c r="I24" s="135">
        <f t="shared" si="0"/>
        <v>1.62</v>
      </c>
      <c r="J24" s="135">
        <f t="shared" si="1"/>
        <v>571.86</v>
      </c>
      <c r="K24" s="135"/>
      <c r="L24" s="8">
        <v>13</v>
      </c>
      <c r="M24" s="8">
        <f>VLOOKUP(L24,Regolamento!A:B,2,0)</f>
        <v>28</v>
      </c>
      <c r="N24" s="135">
        <f t="shared" si="2"/>
        <v>1.6600000000000001</v>
      </c>
      <c r="O24" s="135">
        <f t="shared" si="3"/>
        <v>1.6600000000000001</v>
      </c>
      <c r="P24" s="183">
        <f t="shared" si="5"/>
        <v>77.156800000000018</v>
      </c>
      <c r="Q24" s="8"/>
      <c r="R24" s="61">
        <f t="shared" si="4"/>
        <v>5.3484848484848486</v>
      </c>
      <c r="T24" s="15"/>
      <c r="U24" s="51"/>
      <c r="AD24" s="114"/>
    </row>
    <row r="25" spans="1:32" x14ac:dyDescent="0.25">
      <c r="A25" s="8" t="s">
        <v>286</v>
      </c>
      <c r="B25" s="170" t="str">
        <f>VLOOKUP(A25,concorrenti!A:B,2,0)</f>
        <v>CASTELLOTTI</v>
      </c>
      <c r="C25" s="170">
        <f>VLOOKUP(A25,concorrenti!A:E,5,0)</f>
        <v>0</v>
      </c>
      <c r="D25" s="8" t="s">
        <v>166</v>
      </c>
      <c r="E25" s="185" t="s">
        <v>514</v>
      </c>
      <c r="F25" s="8" t="s">
        <v>473</v>
      </c>
      <c r="G25" s="8"/>
      <c r="H25" s="62">
        <v>300.99999999999994</v>
      </c>
      <c r="I25" s="135">
        <f t="shared" si="0"/>
        <v>1.9</v>
      </c>
      <c r="J25" s="135">
        <f t="shared" si="1"/>
        <v>571.89999999999986</v>
      </c>
      <c r="K25" s="135"/>
      <c r="L25" s="8">
        <v>14</v>
      </c>
      <c r="M25" s="8">
        <f>VLOOKUP(L25,Regolamento!A:B,2,0)</f>
        <v>27</v>
      </c>
      <c r="N25" s="135">
        <f t="shared" si="2"/>
        <v>1.6600000000000001</v>
      </c>
      <c r="O25" s="135">
        <f t="shared" si="3"/>
        <v>1.6600000000000001</v>
      </c>
      <c r="P25" s="183">
        <f t="shared" si="5"/>
        <v>74.401200000000017</v>
      </c>
      <c r="Q25" s="8"/>
      <c r="R25" s="61">
        <f t="shared" si="4"/>
        <v>4.5606060606060597</v>
      </c>
      <c r="T25" s="15"/>
      <c r="U25" s="51"/>
      <c r="AD25" s="114"/>
    </row>
    <row r="26" spans="1:32" x14ac:dyDescent="0.25">
      <c r="A26" s="8" t="s">
        <v>152</v>
      </c>
      <c r="B26" s="170" t="str">
        <f>VLOOKUP(A26,concorrenti!A:B,2,0)</f>
        <v>OROBICO</v>
      </c>
      <c r="C26" s="170">
        <f>VLOOKUP(A26,concorrenti!A:E,5,0)</f>
        <v>0</v>
      </c>
      <c r="D26" s="8" t="s">
        <v>102</v>
      </c>
      <c r="E26" s="185" t="s">
        <v>481</v>
      </c>
      <c r="F26" s="8" t="s">
        <v>447</v>
      </c>
      <c r="G26" s="8"/>
      <c r="H26" s="135">
        <v>377</v>
      </c>
      <c r="I26" s="135">
        <f t="shared" si="0"/>
        <v>1.54</v>
      </c>
      <c r="J26" s="135">
        <f t="shared" si="1"/>
        <v>580.58000000000004</v>
      </c>
      <c r="K26" s="135"/>
      <c r="L26" s="8">
        <v>15</v>
      </c>
      <c r="M26" s="8">
        <f>VLOOKUP(L26,Regolamento!A:B,2,0)</f>
        <v>26</v>
      </c>
      <c r="N26" s="135">
        <f t="shared" si="2"/>
        <v>1.6600000000000001</v>
      </c>
      <c r="O26" s="135">
        <f t="shared" si="3"/>
        <v>1.6600000000000001</v>
      </c>
      <c r="P26" s="183">
        <f t="shared" si="5"/>
        <v>71.645600000000016</v>
      </c>
      <c r="Q26" s="8"/>
      <c r="R26" s="61">
        <f t="shared" si="4"/>
        <v>5.7121212121212119</v>
      </c>
      <c r="T26" s="15"/>
      <c r="U26" s="51"/>
      <c r="AD26" s="114"/>
      <c r="AF26" s="4"/>
    </row>
    <row r="27" spans="1:32" x14ac:dyDescent="0.25">
      <c r="A27" s="8" t="s">
        <v>237</v>
      </c>
      <c r="B27" s="170" t="str">
        <f>VLOOKUP(A27,concorrenti!A:B,2,0)</f>
        <v>CAVEM</v>
      </c>
      <c r="C27" s="170">
        <f>VLOOKUP(A27,concorrenti!A:E,5,0)</f>
        <v>0</v>
      </c>
      <c r="D27" s="8" t="s">
        <v>165</v>
      </c>
      <c r="E27" s="185" t="s">
        <v>502</v>
      </c>
      <c r="F27" s="8" t="s">
        <v>462</v>
      </c>
      <c r="G27" s="8"/>
      <c r="H27" s="135">
        <v>338</v>
      </c>
      <c r="I27" s="135">
        <f t="shared" si="0"/>
        <v>1.72</v>
      </c>
      <c r="J27" s="135">
        <f t="shared" si="1"/>
        <v>581.36</v>
      </c>
      <c r="K27" s="135"/>
      <c r="L27" s="8">
        <v>16</v>
      </c>
      <c r="M27" s="8">
        <f>VLOOKUP(L27,Regolamento!A:B,2,0)</f>
        <v>25</v>
      </c>
      <c r="N27" s="135">
        <f t="shared" si="2"/>
        <v>1.6600000000000001</v>
      </c>
      <c r="O27" s="135">
        <f t="shared" si="3"/>
        <v>1.6600000000000001</v>
      </c>
      <c r="P27" s="183">
        <f t="shared" si="5"/>
        <v>68.89</v>
      </c>
      <c r="Q27" s="8"/>
      <c r="R27" s="61">
        <f t="shared" si="4"/>
        <v>5.1212121212121211</v>
      </c>
      <c r="T27" s="15"/>
      <c r="U27" s="51"/>
      <c r="AD27" s="114"/>
    </row>
    <row r="28" spans="1:32" x14ac:dyDescent="0.25">
      <c r="A28" s="8" t="s">
        <v>246</v>
      </c>
      <c r="B28" s="170" t="str">
        <f>VLOOKUP(A28,concorrenti!A:B,2,0)</f>
        <v>OROBICO</v>
      </c>
      <c r="C28" s="170">
        <f>VLOOKUP(A28,concorrenti!A:E,5,0)</f>
        <v>0</v>
      </c>
      <c r="D28" s="8" t="s">
        <v>485</v>
      </c>
      <c r="E28" s="185" t="s">
        <v>486</v>
      </c>
      <c r="F28" s="8" t="s">
        <v>454</v>
      </c>
      <c r="G28" s="8"/>
      <c r="H28" s="135">
        <v>364.00000000000006</v>
      </c>
      <c r="I28" s="135">
        <f t="shared" si="0"/>
        <v>1.63</v>
      </c>
      <c r="J28" s="135">
        <f t="shared" si="1"/>
        <v>593.32000000000005</v>
      </c>
      <c r="K28" s="135"/>
      <c r="L28" s="8">
        <v>17</v>
      </c>
      <c r="M28" s="8">
        <f>VLOOKUP(L28,Regolamento!A:B,2,0)</f>
        <v>24</v>
      </c>
      <c r="N28" s="135">
        <f t="shared" si="2"/>
        <v>1.6600000000000001</v>
      </c>
      <c r="O28" s="135">
        <f t="shared" si="3"/>
        <v>1.6600000000000001</v>
      </c>
      <c r="P28" s="183">
        <f t="shared" si="5"/>
        <v>66.134400000000014</v>
      </c>
      <c r="Q28" s="8"/>
      <c r="R28" s="61">
        <f t="shared" si="4"/>
        <v>5.5151515151515156</v>
      </c>
      <c r="T28" s="15"/>
      <c r="U28" s="51"/>
      <c r="AD28" s="114"/>
    </row>
    <row r="29" spans="1:32" x14ac:dyDescent="0.25">
      <c r="A29" s="8" t="s">
        <v>12</v>
      </c>
      <c r="B29" s="170" t="str">
        <f>VLOOKUP(A29,concorrenti!A:B,2,0)</f>
        <v>VAMS</v>
      </c>
      <c r="C29" s="170">
        <f>VLOOKUP(A29,concorrenti!A:E,5,0)</f>
        <v>0</v>
      </c>
      <c r="D29" s="8" t="s">
        <v>165</v>
      </c>
      <c r="E29" s="185" t="s">
        <v>500</v>
      </c>
      <c r="F29" s="8" t="s">
        <v>461</v>
      </c>
      <c r="G29" s="8"/>
      <c r="H29" s="135">
        <v>347</v>
      </c>
      <c r="I29" s="135">
        <f t="shared" si="0"/>
        <v>1.71</v>
      </c>
      <c r="J29" s="135">
        <f t="shared" si="1"/>
        <v>593.37</v>
      </c>
      <c r="K29" s="135"/>
      <c r="L29" s="8">
        <v>18</v>
      </c>
      <c r="M29" s="8">
        <f>VLOOKUP(L29,Regolamento!A:B,2,0)</f>
        <v>23</v>
      </c>
      <c r="N29" s="135">
        <f t="shared" si="2"/>
        <v>1.6600000000000001</v>
      </c>
      <c r="O29" s="135">
        <f t="shared" si="3"/>
        <v>1.6600000000000001</v>
      </c>
      <c r="P29" s="183">
        <f t="shared" si="5"/>
        <v>63.37880000000002</v>
      </c>
      <c r="Q29" s="8"/>
      <c r="R29" s="61">
        <f t="shared" si="4"/>
        <v>5.2575757575757578</v>
      </c>
      <c r="T29" s="15"/>
      <c r="U29" s="51"/>
      <c r="AD29" s="114"/>
    </row>
    <row r="30" spans="1:32" x14ac:dyDescent="0.25">
      <c r="A30" s="8" t="s">
        <v>17</v>
      </c>
      <c r="B30" s="170" t="str">
        <f>VLOOKUP(A30,concorrenti!A:B,2,0)</f>
        <v>VAMS</v>
      </c>
      <c r="C30" s="170">
        <f>VLOOKUP(A30,concorrenti!A:E,5,0)</f>
        <v>0</v>
      </c>
      <c r="D30" s="8" t="s">
        <v>165</v>
      </c>
      <c r="E30" s="185" t="s">
        <v>503</v>
      </c>
      <c r="F30" s="8" t="s">
        <v>462</v>
      </c>
      <c r="G30" s="8"/>
      <c r="H30" s="135">
        <v>359</v>
      </c>
      <c r="I30" s="135">
        <f t="shared" si="0"/>
        <v>1.72</v>
      </c>
      <c r="J30" s="135">
        <f t="shared" si="1"/>
        <v>617.48</v>
      </c>
      <c r="K30" s="135"/>
      <c r="L30" s="8">
        <v>19</v>
      </c>
      <c r="M30" s="8">
        <f>VLOOKUP(L30,Regolamento!A:B,2,0)</f>
        <v>22</v>
      </c>
      <c r="N30" s="135">
        <f t="shared" si="2"/>
        <v>1.6600000000000001</v>
      </c>
      <c r="O30" s="135">
        <f t="shared" si="3"/>
        <v>1.6600000000000001</v>
      </c>
      <c r="P30" s="183">
        <f t="shared" si="5"/>
        <v>60.623200000000011</v>
      </c>
      <c r="Q30" s="8"/>
      <c r="R30" s="61">
        <f t="shared" si="4"/>
        <v>5.4393939393939394</v>
      </c>
      <c r="T30" s="15"/>
      <c r="U30" s="51"/>
      <c r="AD30" s="114"/>
    </row>
    <row r="31" spans="1:32" x14ac:dyDescent="0.25">
      <c r="A31" s="8" t="s">
        <v>287</v>
      </c>
      <c r="B31" s="170" t="str">
        <f>VLOOKUP(A31,concorrenti!A:B,2,0)</f>
        <v>CASTELLOTTI</v>
      </c>
      <c r="C31" s="170">
        <f>VLOOKUP(A31,concorrenti!A:E,5,0)</f>
        <v>0</v>
      </c>
      <c r="D31" s="8" t="s">
        <v>166</v>
      </c>
      <c r="E31" s="185" t="s">
        <v>514</v>
      </c>
      <c r="F31" s="8" t="s">
        <v>473</v>
      </c>
      <c r="G31" s="8"/>
      <c r="H31" s="62">
        <v>337</v>
      </c>
      <c r="I31" s="135">
        <f t="shared" si="0"/>
        <v>1.9</v>
      </c>
      <c r="J31" s="135">
        <f t="shared" si="1"/>
        <v>640.29999999999995</v>
      </c>
      <c r="K31" s="135"/>
      <c r="L31" s="8">
        <v>20</v>
      </c>
      <c r="M31" s="8">
        <f>VLOOKUP(L31,Regolamento!A:B,2,0)</f>
        <v>21</v>
      </c>
      <c r="N31" s="135">
        <f t="shared" si="2"/>
        <v>1.6600000000000001</v>
      </c>
      <c r="O31" s="135">
        <f t="shared" si="3"/>
        <v>1.6600000000000001</v>
      </c>
      <c r="P31" s="183">
        <f t="shared" si="5"/>
        <v>57.867600000000003</v>
      </c>
      <c r="Q31" s="8"/>
      <c r="R31" s="61">
        <f t="shared" si="4"/>
        <v>5.1060606060606064</v>
      </c>
      <c r="T31" s="15"/>
      <c r="U31" s="51"/>
      <c r="AD31" s="114"/>
    </row>
    <row r="32" spans="1:32" x14ac:dyDescent="0.25">
      <c r="A32" s="8" t="s">
        <v>158</v>
      </c>
      <c r="B32" s="170" t="str">
        <f>VLOOKUP(A32,concorrenti!A:B,2,0)</f>
        <v>VCC COMO</v>
      </c>
      <c r="C32" s="170">
        <f>VLOOKUP(A32,concorrenti!A:E,5,0)</f>
        <v>0</v>
      </c>
      <c r="D32" s="8" t="s">
        <v>516</v>
      </c>
      <c r="E32" s="185" t="s">
        <v>517</v>
      </c>
      <c r="F32" s="8" t="s">
        <v>475</v>
      </c>
      <c r="G32" s="8"/>
      <c r="H32" s="62">
        <v>359</v>
      </c>
      <c r="I32" s="135">
        <f t="shared" si="0"/>
        <v>1.9300000000000002</v>
      </c>
      <c r="J32" s="135">
        <f t="shared" si="1"/>
        <v>692.87</v>
      </c>
      <c r="K32" s="135"/>
      <c r="L32" s="8">
        <v>21</v>
      </c>
      <c r="M32" s="8">
        <f>VLOOKUP(L32,Regolamento!A:B,2,0)</f>
        <v>20</v>
      </c>
      <c r="N32" s="135">
        <f t="shared" si="2"/>
        <v>1.6600000000000001</v>
      </c>
      <c r="O32" s="135">
        <f t="shared" si="3"/>
        <v>1.6600000000000001</v>
      </c>
      <c r="P32" s="183">
        <f t="shared" si="5"/>
        <v>55.112000000000009</v>
      </c>
      <c r="Q32" s="8"/>
      <c r="R32" s="61">
        <f t="shared" si="4"/>
        <v>5.4393939393939394</v>
      </c>
      <c r="T32" s="15"/>
      <c r="U32" s="51"/>
      <c r="AD32" s="114"/>
    </row>
    <row r="33" spans="1:31" x14ac:dyDescent="0.25">
      <c r="A33" s="8" t="s">
        <v>67</v>
      </c>
      <c r="B33" s="170" t="str">
        <f>VLOOKUP(A33,concorrenti!A:B,2,0)</f>
        <v>CAVEM</v>
      </c>
      <c r="C33" s="170">
        <f>VLOOKUP(A33,concorrenti!A:E,5,0)</f>
        <v>0</v>
      </c>
      <c r="D33" s="8" t="s">
        <v>509</v>
      </c>
      <c r="E33" s="185" t="s">
        <v>510</v>
      </c>
      <c r="F33" s="8" t="s">
        <v>468</v>
      </c>
      <c r="G33" s="8"/>
      <c r="H33" s="62">
        <v>383</v>
      </c>
      <c r="I33" s="135">
        <f t="shared" si="0"/>
        <v>1.8199999999999998</v>
      </c>
      <c r="J33" s="135">
        <f t="shared" si="1"/>
        <v>697.06</v>
      </c>
      <c r="K33" s="135"/>
      <c r="L33" s="8">
        <v>22</v>
      </c>
      <c r="M33" s="8">
        <f>VLOOKUP(L33,Regolamento!A:B,2,0)</f>
        <v>19</v>
      </c>
      <c r="N33" s="135">
        <f t="shared" si="2"/>
        <v>1.6600000000000001</v>
      </c>
      <c r="O33" s="135">
        <f t="shared" si="3"/>
        <v>1.6600000000000001</v>
      </c>
      <c r="P33" s="184">
        <f t="shared" si="5"/>
        <v>52.356400000000008</v>
      </c>
      <c r="Q33" s="8"/>
      <c r="R33" s="61">
        <f t="shared" si="4"/>
        <v>5.8030303030303028</v>
      </c>
      <c r="S33" s="72"/>
      <c r="T33" s="15"/>
      <c r="U33" s="51"/>
      <c r="AD33" s="114"/>
    </row>
    <row r="34" spans="1:31" s="72" customFormat="1" x14ac:dyDescent="0.25">
      <c r="A34" s="8" t="s">
        <v>27</v>
      </c>
      <c r="B34" s="170" t="str">
        <f>VLOOKUP(A34,concorrenti!A:B,2,0)</f>
        <v>VAMS</v>
      </c>
      <c r="C34" s="170">
        <f>VLOOKUP(A34,concorrenti!A:E,5,0)</f>
        <v>0</v>
      </c>
      <c r="D34" s="8" t="s">
        <v>165</v>
      </c>
      <c r="E34" s="185" t="s">
        <v>506</v>
      </c>
      <c r="F34" s="8" t="s">
        <v>465</v>
      </c>
      <c r="G34" s="8"/>
      <c r="H34" s="135">
        <v>408</v>
      </c>
      <c r="I34" s="135">
        <f t="shared" si="0"/>
        <v>1.75</v>
      </c>
      <c r="J34" s="135">
        <f t="shared" si="1"/>
        <v>714</v>
      </c>
      <c r="K34" s="135"/>
      <c r="L34" s="8">
        <v>23</v>
      </c>
      <c r="M34" s="8">
        <f>VLOOKUP(L34,Regolamento!A:B,2,0)</f>
        <v>18</v>
      </c>
      <c r="N34" s="135">
        <f t="shared" si="2"/>
        <v>1.6600000000000001</v>
      </c>
      <c r="O34" s="135">
        <f t="shared" si="3"/>
        <v>1.6600000000000001</v>
      </c>
      <c r="P34" s="183">
        <f t="shared" si="5"/>
        <v>49.600800000000007</v>
      </c>
      <c r="Q34" s="8"/>
      <c r="R34" s="61">
        <f t="shared" si="4"/>
        <v>6.1818181818181817</v>
      </c>
      <c r="S34"/>
      <c r="T34" s="173"/>
      <c r="U34" s="174"/>
      <c r="Z34" s="168"/>
      <c r="AD34" s="172"/>
      <c r="AE34" s="168"/>
    </row>
    <row r="35" spans="1:31" x14ac:dyDescent="0.25">
      <c r="A35" s="8" t="s">
        <v>295</v>
      </c>
      <c r="B35" s="170" t="str">
        <f>VLOOKUP(A35,concorrenti!A:B,2,0)</f>
        <v xml:space="preserve"> PROGETTO MITE</v>
      </c>
      <c r="C35" s="170">
        <f>VLOOKUP(A35,concorrenti!A:E,5,0)</f>
        <v>0</v>
      </c>
      <c r="D35" s="8" t="s">
        <v>315</v>
      </c>
      <c r="E35" s="185" t="s">
        <v>492</v>
      </c>
      <c r="F35" s="8" t="s">
        <v>458</v>
      </c>
      <c r="G35" s="8"/>
      <c r="H35" s="135">
        <v>442.60714285714283</v>
      </c>
      <c r="I35" s="135">
        <f t="shared" si="0"/>
        <v>1.6800000000000002</v>
      </c>
      <c r="J35" s="135">
        <f t="shared" si="1"/>
        <v>743.58</v>
      </c>
      <c r="K35" s="135"/>
      <c r="L35" s="8">
        <v>24</v>
      </c>
      <c r="M35" s="8">
        <f>VLOOKUP(L35,Regolamento!A:B,2,0)</f>
        <v>17</v>
      </c>
      <c r="N35" s="135">
        <f t="shared" si="2"/>
        <v>1.6600000000000001</v>
      </c>
      <c r="O35" s="135">
        <f t="shared" si="3"/>
        <v>1.6600000000000001</v>
      </c>
      <c r="P35" s="183">
        <f t="shared" si="5"/>
        <v>46.845200000000006</v>
      </c>
      <c r="Q35" s="8"/>
      <c r="R35" s="61">
        <f t="shared" si="4"/>
        <v>6.7061688311688306</v>
      </c>
      <c r="T35" s="15"/>
      <c r="U35" s="51"/>
      <c r="AD35" s="114"/>
    </row>
    <row r="36" spans="1:31" x14ac:dyDescent="0.25">
      <c r="A36" s="8" t="s">
        <v>445</v>
      </c>
      <c r="B36" s="170" t="str">
        <f>VLOOKUP(A36,concorrenti!A:B,2,0)</f>
        <v>VCC CARDUCCI</v>
      </c>
      <c r="C36" s="170">
        <f>VLOOKUP(A36,concorrenti!A:E,5,0)</f>
        <v>0</v>
      </c>
      <c r="D36" s="8" t="s">
        <v>166</v>
      </c>
      <c r="E36" s="185" t="s">
        <v>170</v>
      </c>
      <c r="F36" s="8" t="s">
        <v>463</v>
      </c>
      <c r="G36" s="8"/>
      <c r="H36" s="135">
        <v>447</v>
      </c>
      <c r="I36" s="135">
        <f t="shared" si="0"/>
        <v>1.73</v>
      </c>
      <c r="J36" s="135">
        <f t="shared" si="1"/>
        <v>773.31</v>
      </c>
      <c r="K36" s="135"/>
      <c r="L36" s="8">
        <v>25</v>
      </c>
      <c r="M36" s="8">
        <f>VLOOKUP(L36,Regolamento!A:B,2,0)</f>
        <v>16</v>
      </c>
      <c r="N36" s="135">
        <f t="shared" si="2"/>
        <v>1.6600000000000001</v>
      </c>
      <c r="O36" s="135">
        <f t="shared" si="3"/>
        <v>1.6600000000000001</v>
      </c>
      <c r="P36" s="183">
        <f t="shared" si="5"/>
        <v>44.089600000000004</v>
      </c>
      <c r="Q36" s="8"/>
      <c r="R36" s="61">
        <f t="shared" si="4"/>
        <v>6.7727272727272725</v>
      </c>
      <c r="T36" s="15"/>
      <c r="U36" s="51"/>
      <c r="AD36" s="114"/>
    </row>
    <row r="37" spans="1:31" x14ac:dyDescent="0.25">
      <c r="A37" s="8" t="s">
        <v>69</v>
      </c>
      <c r="B37" s="170" t="str">
        <f>VLOOKUP(A37,concorrenti!A:B,2,0)</f>
        <v>VAMS</v>
      </c>
      <c r="C37" s="170" t="str">
        <f>VLOOKUP(A37,concorrenti!A:E,5,0)</f>
        <v>X</v>
      </c>
      <c r="D37" s="8" t="s">
        <v>166</v>
      </c>
      <c r="E37" s="185" t="s">
        <v>505</v>
      </c>
      <c r="F37" s="8" t="s">
        <v>465</v>
      </c>
      <c r="G37" s="8"/>
      <c r="H37" s="135">
        <v>518</v>
      </c>
      <c r="I37" s="135">
        <f t="shared" si="0"/>
        <v>1.65</v>
      </c>
      <c r="J37" s="135">
        <f t="shared" si="1"/>
        <v>854.69999999999993</v>
      </c>
      <c r="K37" s="135"/>
      <c r="L37" s="8">
        <v>26</v>
      </c>
      <c r="M37" s="8">
        <f>VLOOKUP(L37,Regolamento!A:B,2,0)</f>
        <v>15</v>
      </c>
      <c r="N37" s="135">
        <f t="shared" si="2"/>
        <v>1.6600000000000001</v>
      </c>
      <c r="O37" s="135">
        <f t="shared" si="3"/>
        <v>1.6600000000000001</v>
      </c>
      <c r="P37" s="179">
        <f t="shared" si="5"/>
        <v>41.33400000000001</v>
      </c>
      <c r="Q37" s="8"/>
      <c r="R37" s="61">
        <f t="shared" si="4"/>
        <v>7.8484848484848486</v>
      </c>
      <c r="S37" s="165"/>
      <c r="T37" s="15"/>
      <c r="U37" s="51"/>
      <c r="AD37" s="114"/>
    </row>
    <row r="38" spans="1:31" s="165" customFormat="1" x14ac:dyDescent="0.25">
      <c r="A38" s="8" t="s">
        <v>174</v>
      </c>
      <c r="B38" s="170" t="str">
        <f>VLOOKUP(A38,concorrenti!A:B,2,0)</f>
        <v>OROBICO</v>
      </c>
      <c r="C38" s="170">
        <f>VLOOKUP(A38,concorrenti!A:E,5,0)</f>
        <v>0</v>
      </c>
      <c r="D38" s="8" t="s">
        <v>166</v>
      </c>
      <c r="E38" s="185" t="s">
        <v>170</v>
      </c>
      <c r="F38" s="8" t="s">
        <v>467</v>
      </c>
      <c r="G38" s="8"/>
      <c r="H38" s="62">
        <v>495</v>
      </c>
      <c r="I38" s="135">
        <f t="shared" si="0"/>
        <v>1.8</v>
      </c>
      <c r="J38" s="135">
        <f t="shared" si="1"/>
        <v>891</v>
      </c>
      <c r="K38" s="135"/>
      <c r="L38" s="8">
        <v>27</v>
      </c>
      <c r="M38" s="8">
        <f>VLOOKUP(L38,Regolamento!A:B,2,0)</f>
        <v>14</v>
      </c>
      <c r="N38" s="135">
        <f t="shared" si="2"/>
        <v>1.6600000000000001</v>
      </c>
      <c r="O38" s="135">
        <f t="shared" si="3"/>
        <v>1.6600000000000001</v>
      </c>
      <c r="P38" s="183">
        <f t="shared" si="5"/>
        <v>38.578400000000009</v>
      </c>
      <c r="Q38" s="8"/>
      <c r="R38" s="61">
        <f t="shared" si="4"/>
        <v>7.5</v>
      </c>
      <c r="S38"/>
      <c r="T38" s="176"/>
      <c r="U38" s="177"/>
      <c r="Z38" s="166"/>
      <c r="AD38" s="175"/>
      <c r="AE38" s="166"/>
    </row>
    <row r="39" spans="1:31" x14ac:dyDescent="0.25">
      <c r="A39" s="8" t="s">
        <v>16</v>
      </c>
      <c r="B39" s="170" t="str">
        <f>VLOOKUP(A39,concorrenti!A:B,2,0)</f>
        <v>OROBICO</v>
      </c>
      <c r="C39" s="170">
        <f>VLOOKUP(A39,concorrenti!A:E,5,0)</f>
        <v>0</v>
      </c>
      <c r="D39" s="8" t="s">
        <v>165</v>
      </c>
      <c r="E39" s="185" t="s">
        <v>484</v>
      </c>
      <c r="F39" s="8" t="s">
        <v>453</v>
      </c>
      <c r="G39" s="8"/>
      <c r="H39" s="135">
        <v>596</v>
      </c>
      <c r="I39" s="135">
        <f t="shared" si="0"/>
        <v>1.6099999999999999</v>
      </c>
      <c r="J39" s="135">
        <f t="shared" si="1"/>
        <v>959.56</v>
      </c>
      <c r="K39" s="135"/>
      <c r="L39" s="8">
        <v>28</v>
      </c>
      <c r="M39" s="8">
        <f>VLOOKUP(L39,Regolamento!A:B,2,0)</f>
        <v>13</v>
      </c>
      <c r="N39" s="135">
        <f t="shared" si="2"/>
        <v>1.6600000000000001</v>
      </c>
      <c r="O39" s="135">
        <f t="shared" si="3"/>
        <v>1.6600000000000001</v>
      </c>
      <c r="P39" s="184">
        <f t="shared" si="5"/>
        <v>35.822800000000008</v>
      </c>
      <c r="Q39" s="8"/>
      <c r="R39" s="61">
        <f t="shared" si="4"/>
        <v>9.0303030303030312</v>
      </c>
      <c r="S39" s="72"/>
      <c r="T39" s="15"/>
      <c r="U39" s="51"/>
      <c r="AD39" s="114"/>
    </row>
    <row r="40" spans="1:31" s="72" customFormat="1" x14ac:dyDescent="0.25">
      <c r="A40" s="8" t="s">
        <v>77</v>
      </c>
      <c r="B40" s="170" t="str">
        <f>VLOOKUP(A40,concorrenti!A:B,2,0)</f>
        <v>CASTELLOTTI</v>
      </c>
      <c r="C40" s="170">
        <f>VLOOKUP(A40,concorrenti!A:E,5,0)</f>
        <v>0</v>
      </c>
      <c r="D40" s="8" t="s">
        <v>102</v>
      </c>
      <c r="E40" s="185" t="s">
        <v>519</v>
      </c>
      <c r="F40" s="8" t="s">
        <v>475</v>
      </c>
      <c r="G40" s="8"/>
      <c r="H40" s="62">
        <v>508</v>
      </c>
      <c r="I40" s="135">
        <f t="shared" si="0"/>
        <v>1.9300000000000002</v>
      </c>
      <c r="J40" s="135">
        <f t="shared" si="1"/>
        <v>980.44</v>
      </c>
      <c r="K40" s="135"/>
      <c r="L40" s="8">
        <v>29</v>
      </c>
      <c r="M40" s="8">
        <f>VLOOKUP(L40,Regolamento!A:B,2,0)</f>
        <v>12</v>
      </c>
      <c r="N40" s="135">
        <f t="shared" si="2"/>
        <v>1.6600000000000001</v>
      </c>
      <c r="O40" s="135">
        <f t="shared" si="3"/>
        <v>1.6600000000000001</v>
      </c>
      <c r="P40" s="183">
        <f t="shared" si="5"/>
        <v>33.067200000000007</v>
      </c>
      <c r="Q40" s="8"/>
      <c r="R40" s="61">
        <f t="shared" si="4"/>
        <v>7.6969696969696972</v>
      </c>
      <c r="S40"/>
      <c r="T40" s="173"/>
      <c r="U40" s="174"/>
      <c r="Z40" s="168"/>
      <c r="AD40" s="172"/>
      <c r="AE40" s="168"/>
    </row>
    <row r="41" spans="1:31" x14ac:dyDescent="0.25">
      <c r="A41" s="8" t="s">
        <v>302</v>
      </c>
      <c r="B41" s="170" t="str">
        <f>VLOOKUP(A41,concorrenti!A:B,2,0)</f>
        <v xml:space="preserve"> VCC CARDUCCI</v>
      </c>
      <c r="C41" s="170">
        <f>VLOOKUP(A41,concorrenti!A:E,5,0)</f>
        <v>0</v>
      </c>
      <c r="D41" s="8" t="s">
        <v>102</v>
      </c>
      <c r="E41" s="185" t="s">
        <v>511</v>
      </c>
      <c r="F41" s="8" t="s">
        <v>469</v>
      </c>
      <c r="G41" s="8"/>
      <c r="H41" s="62">
        <v>539</v>
      </c>
      <c r="I41" s="135">
        <f t="shared" si="0"/>
        <v>1.83</v>
      </c>
      <c r="J41" s="135">
        <f t="shared" si="1"/>
        <v>986.37</v>
      </c>
      <c r="K41" s="135"/>
      <c r="L41" s="8">
        <v>30</v>
      </c>
      <c r="M41" s="8">
        <f>VLOOKUP(L41,Regolamento!A:B,2,0)</f>
        <v>11</v>
      </c>
      <c r="N41" s="135">
        <f t="shared" si="2"/>
        <v>1.6600000000000001</v>
      </c>
      <c r="O41" s="135">
        <f t="shared" si="3"/>
        <v>1.6600000000000001</v>
      </c>
      <c r="P41" s="183">
        <f t="shared" si="5"/>
        <v>30.311600000000006</v>
      </c>
      <c r="Q41" s="8"/>
      <c r="R41" s="61">
        <f t="shared" si="4"/>
        <v>8.1666666666666661</v>
      </c>
      <c r="S41" s="51"/>
      <c r="T41" s="15"/>
      <c r="U41" s="51"/>
      <c r="AD41" s="114"/>
    </row>
    <row r="42" spans="1:31" x14ac:dyDescent="0.25">
      <c r="A42" s="8" t="s">
        <v>413</v>
      </c>
      <c r="B42" s="170" t="str">
        <f>VLOOKUP(A42,concorrenti!A:B,2,0)</f>
        <v>CASTELLOTTI</v>
      </c>
      <c r="C42" s="170">
        <f>VLOOKUP(A42,concorrenti!A:E,5,0)</f>
        <v>0</v>
      </c>
      <c r="D42" s="8" t="s">
        <v>354</v>
      </c>
      <c r="E42" s="185" t="s">
        <v>513</v>
      </c>
      <c r="F42" s="8" t="s">
        <v>471</v>
      </c>
      <c r="G42" s="8"/>
      <c r="H42" s="62">
        <v>530</v>
      </c>
      <c r="I42" s="135">
        <f t="shared" si="0"/>
        <v>1.88</v>
      </c>
      <c r="J42" s="135">
        <f t="shared" si="1"/>
        <v>996.4</v>
      </c>
      <c r="K42" s="135"/>
      <c r="L42" s="8">
        <v>31</v>
      </c>
      <c r="M42" s="8">
        <f>VLOOKUP(L42,Regolamento!A:B,2,0)</f>
        <v>10</v>
      </c>
      <c r="N42" s="135">
        <f t="shared" si="2"/>
        <v>1.6600000000000001</v>
      </c>
      <c r="O42" s="135">
        <f t="shared" si="3"/>
        <v>1.6600000000000001</v>
      </c>
      <c r="P42" s="183">
        <f t="shared" si="5"/>
        <v>27.556000000000004</v>
      </c>
      <c r="Q42" s="8"/>
      <c r="R42" s="61">
        <f t="shared" si="4"/>
        <v>8.0303030303030312</v>
      </c>
      <c r="T42" s="15"/>
      <c r="U42" s="51"/>
      <c r="AD42" s="114"/>
    </row>
    <row r="43" spans="1:31" x14ac:dyDescent="0.25">
      <c r="A43" s="8" t="s">
        <v>185</v>
      </c>
      <c r="B43" s="170" t="str">
        <f>VLOOKUP(A43,concorrenti!A:B,2,0)</f>
        <v>OROBICO</v>
      </c>
      <c r="C43" s="170">
        <f>VLOOKUP(A43,concorrenti!A:E,5,0)</f>
        <v>0</v>
      </c>
      <c r="D43" s="8" t="s">
        <v>264</v>
      </c>
      <c r="E43" s="185" t="s">
        <v>357</v>
      </c>
      <c r="F43" s="8" t="s">
        <v>474</v>
      </c>
      <c r="G43" s="8"/>
      <c r="H43" s="62">
        <v>588</v>
      </c>
      <c r="I43" s="135">
        <f t="shared" si="0"/>
        <v>1.92</v>
      </c>
      <c r="J43" s="135">
        <f t="shared" si="1"/>
        <v>1128.96</v>
      </c>
      <c r="K43" s="135"/>
      <c r="L43" s="8">
        <v>32</v>
      </c>
      <c r="M43" s="8">
        <f>VLOOKUP(L43,Regolamento!A:B,2,0)</f>
        <v>9</v>
      </c>
      <c r="N43" s="135">
        <f t="shared" si="2"/>
        <v>1.6600000000000001</v>
      </c>
      <c r="O43" s="135">
        <f t="shared" si="3"/>
        <v>1.6600000000000001</v>
      </c>
      <c r="P43" s="183">
        <f t="shared" si="5"/>
        <v>24.800400000000003</v>
      </c>
      <c r="Q43" s="8"/>
      <c r="R43" s="61">
        <f t="shared" si="4"/>
        <v>8.9090909090909083</v>
      </c>
      <c r="T43" s="15"/>
      <c r="U43" s="51"/>
      <c r="AD43" s="114"/>
    </row>
    <row r="44" spans="1:31" x14ac:dyDescent="0.25">
      <c r="A44" s="8" t="s">
        <v>232</v>
      </c>
      <c r="B44" s="170" t="str">
        <f>VLOOKUP(A44,concorrenti!A:B,2,0)</f>
        <v>VAMS</v>
      </c>
      <c r="C44" s="170">
        <f>VLOOKUP(A44,concorrenti!A:E,5,0)</f>
        <v>0</v>
      </c>
      <c r="D44" s="8" t="s">
        <v>164</v>
      </c>
      <c r="E44" s="185" t="s">
        <v>483</v>
      </c>
      <c r="F44" s="8" t="s">
        <v>452</v>
      </c>
      <c r="G44" s="8"/>
      <c r="H44" s="135">
        <v>795</v>
      </c>
      <c r="I44" s="135">
        <f t="shared" ref="I44:I63" si="6">IF(C44&lt;&gt;0,((1+RIGHT(F44,2)/100)-0.1),(1+RIGHT(F44,2)/100))</f>
        <v>1.6</v>
      </c>
      <c r="J44" s="135">
        <f t="shared" ref="J44:J63" si="7">+H44*I44</f>
        <v>1272</v>
      </c>
      <c r="K44" s="135"/>
      <c r="L44" s="8">
        <v>33</v>
      </c>
      <c r="M44" s="8">
        <f>VLOOKUP(L44,Regolamento!A:B,2,0)</f>
        <v>8</v>
      </c>
      <c r="N44" s="135">
        <f t="shared" si="2"/>
        <v>1.6600000000000001</v>
      </c>
      <c r="O44" s="135">
        <f t="shared" si="3"/>
        <v>1.6600000000000001</v>
      </c>
      <c r="P44" s="183">
        <f t="shared" si="5"/>
        <v>22.044800000000002</v>
      </c>
      <c r="Q44" s="8"/>
      <c r="R44" s="61">
        <f t="shared" si="4"/>
        <v>12.045454545454545</v>
      </c>
      <c r="U44" s="51"/>
      <c r="AD44" s="114"/>
    </row>
    <row r="45" spans="1:31" x14ac:dyDescent="0.25">
      <c r="A45" s="8" t="s">
        <v>296</v>
      </c>
      <c r="B45" s="170" t="str">
        <f>VLOOKUP(A45,concorrenti!A:B,2,0)</f>
        <v>VALTELLINA</v>
      </c>
      <c r="C45" s="170">
        <f>VLOOKUP(A45,concorrenti!A:E,5,0)</f>
        <v>0</v>
      </c>
      <c r="D45" s="8" t="s">
        <v>102</v>
      </c>
      <c r="E45" s="185" t="s">
        <v>496</v>
      </c>
      <c r="F45" s="8" t="s">
        <v>459</v>
      </c>
      <c r="G45" s="8"/>
      <c r="H45" s="135">
        <v>820</v>
      </c>
      <c r="I45" s="135">
        <f t="shared" si="6"/>
        <v>1.69</v>
      </c>
      <c r="J45" s="135">
        <f t="shared" si="7"/>
        <v>1385.8</v>
      </c>
      <c r="K45" s="135"/>
      <c r="L45" s="8">
        <v>34</v>
      </c>
      <c r="M45" s="8">
        <f>VLOOKUP(L45,Regolamento!A:B,2,0)</f>
        <v>7</v>
      </c>
      <c r="N45" s="135">
        <f t="shared" si="2"/>
        <v>1.6600000000000001</v>
      </c>
      <c r="O45" s="135">
        <f t="shared" si="3"/>
        <v>1.6600000000000001</v>
      </c>
      <c r="P45" s="183">
        <f t="shared" si="5"/>
        <v>19.289200000000005</v>
      </c>
      <c r="Q45" s="8"/>
      <c r="R45" s="61">
        <f t="shared" si="4"/>
        <v>12.424242424242424</v>
      </c>
      <c r="T45" s="15"/>
      <c r="U45" s="51"/>
      <c r="AD45" s="114"/>
    </row>
    <row r="46" spans="1:31" x14ac:dyDescent="0.25">
      <c r="A46" s="8" t="s">
        <v>157</v>
      </c>
      <c r="B46" s="170" t="str">
        <f>VLOOKUP(A46,concorrenti!A:B,2,0)</f>
        <v>VCC COMO</v>
      </c>
      <c r="C46" s="170">
        <f>VLOOKUP(A46,concorrenti!A:E,5,0)</f>
        <v>0</v>
      </c>
      <c r="D46" s="8" t="s">
        <v>165</v>
      </c>
      <c r="E46" s="185" t="s">
        <v>500</v>
      </c>
      <c r="F46" s="8" t="s">
        <v>462</v>
      </c>
      <c r="G46" s="8"/>
      <c r="H46" s="135">
        <v>814</v>
      </c>
      <c r="I46" s="135">
        <f t="shared" si="6"/>
        <v>1.72</v>
      </c>
      <c r="J46" s="135">
        <f t="shared" si="7"/>
        <v>1400.08</v>
      </c>
      <c r="K46" s="135"/>
      <c r="L46" s="8">
        <v>35</v>
      </c>
      <c r="M46" s="8">
        <f>VLOOKUP(L46,Regolamento!A:B,2,0)</f>
        <v>6</v>
      </c>
      <c r="N46" s="135">
        <f t="shared" si="2"/>
        <v>1.6600000000000001</v>
      </c>
      <c r="O46" s="135">
        <f t="shared" si="3"/>
        <v>1.6600000000000001</v>
      </c>
      <c r="P46" s="183">
        <f t="shared" si="5"/>
        <v>16.533600000000003</v>
      </c>
      <c r="Q46" s="8"/>
      <c r="R46" s="61">
        <f t="shared" si="4"/>
        <v>12.333333333333334</v>
      </c>
      <c r="S46" s="51"/>
      <c r="T46" s="15"/>
      <c r="U46" s="51"/>
      <c r="AD46" s="114"/>
    </row>
    <row r="47" spans="1:31" x14ac:dyDescent="0.25">
      <c r="A47" s="8" t="s">
        <v>161</v>
      </c>
      <c r="B47" s="170" t="str">
        <f>VLOOKUP(A47,concorrenti!A:B,2,0)</f>
        <v>VCC COMO</v>
      </c>
      <c r="C47" s="170">
        <f>VLOOKUP(A47,concorrenti!A:E,5,0)</f>
        <v>0</v>
      </c>
      <c r="D47" s="8" t="s">
        <v>390</v>
      </c>
      <c r="E47" s="185" t="s">
        <v>196</v>
      </c>
      <c r="F47" s="8" t="s">
        <v>476</v>
      </c>
      <c r="G47" s="8"/>
      <c r="H47" s="62">
        <v>773</v>
      </c>
      <c r="I47" s="135">
        <f t="shared" si="6"/>
        <v>1.97</v>
      </c>
      <c r="J47" s="135">
        <f t="shared" si="7"/>
        <v>1522.81</v>
      </c>
      <c r="K47" s="135"/>
      <c r="L47" s="8">
        <v>36</v>
      </c>
      <c r="M47" s="8">
        <f>VLOOKUP(L47,Regolamento!A:B,2,0)</f>
        <v>5</v>
      </c>
      <c r="N47" s="135">
        <f t="shared" ref="N47:N62" si="8">1+E$5/100</f>
        <v>1.6600000000000001</v>
      </c>
      <c r="O47" s="135">
        <f t="shared" ref="O47:O62" si="9">1+E$6/100</f>
        <v>1.6600000000000001</v>
      </c>
      <c r="P47" s="188">
        <f t="shared" ref="P47:P62" si="10">IF(H47&lt;&gt;0,+M47*N47*O47,0)</f>
        <v>13.778000000000002</v>
      </c>
      <c r="Q47" s="8"/>
      <c r="R47" s="61">
        <f t="shared" ref="R47:R62" si="11">+H47/E$5</f>
        <v>11.712121212121213</v>
      </c>
      <c r="T47" s="15"/>
      <c r="U47" s="51"/>
      <c r="AD47" s="114"/>
    </row>
    <row r="48" spans="1:31" x14ac:dyDescent="0.25">
      <c r="A48" s="8" t="s">
        <v>348</v>
      </c>
      <c r="B48" s="170" t="str">
        <f>VLOOKUP(A48,concorrenti!A:B,2,0)</f>
        <v>PROGETTO MITE</v>
      </c>
      <c r="C48" s="170">
        <f>VLOOKUP(A48,concorrenti!A:E,5,0)</f>
        <v>0</v>
      </c>
      <c r="D48" s="8" t="s">
        <v>165</v>
      </c>
      <c r="E48" s="185" t="s">
        <v>512</v>
      </c>
      <c r="F48" s="8" t="s">
        <v>470</v>
      </c>
      <c r="G48" s="8"/>
      <c r="H48" s="62">
        <v>845</v>
      </c>
      <c r="I48" s="135">
        <f t="shared" si="6"/>
        <v>1.8599999999999999</v>
      </c>
      <c r="J48" s="135">
        <f t="shared" si="7"/>
        <v>1571.6999999999998</v>
      </c>
      <c r="K48" s="135"/>
      <c r="L48" s="8">
        <v>37</v>
      </c>
      <c r="M48" s="8">
        <f>VLOOKUP(L48,Regolamento!A:B,2,0)</f>
        <v>4</v>
      </c>
      <c r="N48" s="135">
        <f t="shared" si="8"/>
        <v>1.6600000000000001</v>
      </c>
      <c r="O48" s="135">
        <f t="shared" si="9"/>
        <v>1.6600000000000001</v>
      </c>
      <c r="P48" s="183">
        <f t="shared" si="10"/>
        <v>11.022400000000001</v>
      </c>
      <c r="Q48" s="8"/>
      <c r="R48" s="61">
        <f t="shared" si="11"/>
        <v>12.803030303030303</v>
      </c>
      <c r="V48" s="51"/>
      <c r="AD48" s="114"/>
    </row>
    <row r="49" spans="1:31" x14ac:dyDescent="0.25">
      <c r="A49" s="8" t="s">
        <v>30</v>
      </c>
      <c r="B49" s="170" t="str">
        <f>VLOOKUP(A49,concorrenti!A:B,2,0)</f>
        <v>OROBICO</v>
      </c>
      <c r="C49" s="170">
        <f>VLOOKUP(A49,concorrenti!A:E,5,0)</f>
        <v>0</v>
      </c>
      <c r="D49" s="8" t="s">
        <v>102</v>
      </c>
      <c r="E49" s="185" t="s">
        <v>105</v>
      </c>
      <c r="F49" s="8" t="s">
        <v>465</v>
      </c>
      <c r="G49" s="8"/>
      <c r="H49" s="135">
        <v>925</v>
      </c>
      <c r="I49" s="135">
        <f t="shared" si="6"/>
        <v>1.75</v>
      </c>
      <c r="J49" s="135">
        <f t="shared" si="7"/>
        <v>1618.75</v>
      </c>
      <c r="K49" s="135"/>
      <c r="L49" s="8">
        <v>38</v>
      </c>
      <c r="M49" s="8">
        <f>VLOOKUP(L49,Regolamento!A:B,2,0)</f>
        <v>3</v>
      </c>
      <c r="N49" s="135">
        <f t="shared" si="8"/>
        <v>1.6600000000000001</v>
      </c>
      <c r="O49" s="135">
        <f t="shared" si="9"/>
        <v>1.6600000000000001</v>
      </c>
      <c r="P49" s="183">
        <f t="shared" si="10"/>
        <v>8.2668000000000017</v>
      </c>
      <c r="Q49" s="8"/>
      <c r="R49" s="61">
        <f t="shared" si="11"/>
        <v>14.015151515151516</v>
      </c>
      <c r="V49" s="51"/>
      <c r="AD49" s="114"/>
    </row>
    <row r="50" spans="1:31" x14ac:dyDescent="0.25">
      <c r="A50" s="8" t="s">
        <v>432</v>
      </c>
      <c r="B50" s="170" t="str">
        <f>VLOOKUP(A50,concorrenti!A:B,2,0)</f>
        <v>CASTELLOTTI</v>
      </c>
      <c r="C50" s="170">
        <f>VLOOKUP(A50,concorrenti!A:E,5,0)</f>
        <v>0</v>
      </c>
      <c r="D50" s="8" t="s">
        <v>103</v>
      </c>
      <c r="E50" s="185" t="s">
        <v>32</v>
      </c>
      <c r="F50" s="8" t="s">
        <v>451</v>
      </c>
      <c r="G50" s="8"/>
      <c r="H50" s="135">
        <v>1034.8176100628932</v>
      </c>
      <c r="I50" s="135">
        <f t="shared" si="6"/>
        <v>1.5899999999999999</v>
      </c>
      <c r="J50" s="135">
        <f t="shared" si="7"/>
        <v>1645.3600000000001</v>
      </c>
      <c r="K50" s="135"/>
      <c r="L50" s="8">
        <v>39</v>
      </c>
      <c r="M50" s="8">
        <f>VLOOKUP(L50,Regolamento!A:B,2,0)</f>
        <v>2</v>
      </c>
      <c r="N50" s="135">
        <f t="shared" si="8"/>
        <v>1.6600000000000001</v>
      </c>
      <c r="O50" s="135">
        <f t="shared" si="9"/>
        <v>1.6600000000000001</v>
      </c>
      <c r="P50" s="183">
        <f t="shared" si="10"/>
        <v>5.5112000000000005</v>
      </c>
      <c r="Q50" s="8"/>
      <c r="R50" s="61">
        <f t="shared" si="11"/>
        <v>15.679054697922624</v>
      </c>
      <c r="V50" s="51"/>
      <c r="AD50" s="114"/>
    </row>
    <row r="51" spans="1:31" x14ac:dyDescent="0.25">
      <c r="A51" s="8" t="s">
        <v>441</v>
      </c>
      <c r="B51" s="170" t="str">
        <f>VLOOKUP(A51,concorrenti!A:B,2,0)</f>
        <v>CMAE</v>
      </c>
      <c r="C51" s="170">
        <f>VLOOKUP(A51,concorrenti!A:E,5,0)</f>
        <v>0</v>
      </c>
      <c r="D51" s="8" t="s">
        <v>351</v>
      </c>
      <c r="E51" s="185" t="s">
        <v>491</v>
      </c>
      <c r="F51" s="8" t="s">
        <v>456</v>
      </c>
      <c r="G51" s="8"/>
      <c r="H51" s="135">
        <v>1143.9999999999998</v>
      </c>
      <c r="I51" s="135">
        <f t="shared" si="6"/>
        <v>1.6600000000000001</v>
      </c>
      <c r="J51" s="135">
        <f t="shared" si="7"/>
        <v>1899.0399999999997</v>
      </c>
      <c r="K51" s="135"/>
      <c r="L51" s="8">
        <v>40</v>
      </c>
      <c r="M51" s="8">
        <f>VLOOKUP(L51,Regolamento!A:B,2,0)</f>
        <v>1</v>
      </c>
      <c r="N51" s="135">
        <f t="shared" si="8"/>
        <v>1.6600000000000001</v>
      </c>
      <c r="O51" s="135">
        <f t="shared" si="9"/>
        <v>1.6600000000000001</v>
      </c>
      <c r="P51" s="184">
        <f t="shared" si="10"/>
        <v>2.7556000000000003</v>
      </c>
      <c r="Q51" s="8"/>
      <c r="R51" s="61">
        <f t="shared" si="11"/>
        <v>17.333333333333329</v>
      </c>
      <c r="S51" s="72"/>
      <c r="V51" s="51"/>
      <c r="AD51" s="114"/>
    </row>
    <row r="52" spans="1:31" s="72" customFormat="1" x14ac:dyDescent="0.25">
      <c r="A52" s="8" t="s">
        <v>435</v>
      </c>
      <c r="B52" s="170" t="str">
        <f>VLOOKUP(A52,concorrenti!A:B,2,0)</f>
        <v>CMAE</v>
      </c>
      <c r="C52" s="170">
        <f>VLOOKUP(A52,concorrenti!A:E,5,0)</f>
        <v>0</v>
      </c>
      <c r="D52" s="8" t="s">
        <v>169</v>
      </c>
      <c r="E52" s="185" t="s">
        <v>357</v>
      </c>
      <c r="F52" s="8" t="s">
        <v>463</v>
      </c>
      <c r="G52" s="8"/>
      <c r="H52" s="135">
        <v>1179</v>
      </c>
      <c r="I52" s="135">
        <f t="shared" si="6"/>
        <v>1.73</v>
      </c>
      <c r="J52" s="135">
        <f t="shared" si="7"/>
        <v>2039.67</v>
      </c>
      <c r="K52" s="135"/>
      <c r="L52" s="8">
        <v>41</v>
      </c>
      <c r="M52" s="8">
        <f>VLOOKUP(L52,Regolamento!A:B,2,0)</f>
        <v>0.5</v>
      </c>
      <c r="N52" s="135">
        <f t="shared" si="8"/>
        <v>1.6600000000000001</v>
      </c>
      <c r="O52" s="135">
        <f t="shared" si="9"/>
        <v>1.6600000000000001</v>
      </c>
      <c r="P52" s="183">
        <f t="shared" si="10"/>
        <v>1.3778000000000001</v>
      </c>
      <c r="Q52" s="8"/>
      <c r="R52" s="61">
        <f t="shared" si="11"/>
        <v>17.863636363636363</v>
      </c>
      <c r="S52"/>
      <c r="T52" s="168"/>
      <c r="V52" s="174"/>
      <c r="Z52" s="168"/>
      <c r="AD52" s="172"/>
      <c r="AE52" s="168"/>
    </row>
    <row r="53" spans="1:31" x14ac:dyDescent="0.25">
      <c r="A53" s="8" t="s">
        <v>154</v>
      </c>
      <c r="B53" s="170" t="str">
        <f>VLOOKUP(A53,concorrenti!A:B,2,0)</f>
        <v>CMAE</v>
      </c>
      <c r="C53" s="170">
        <f>VLOOKUP(A53,concorrenti!A:E,5,0)</f>
        <v>0</v>
      </c>
      <c r="D53" s="8" t="s">
        <v>163</v>
      </c>
      <c r="E53" s="185" t="s">
        <v>504</v>
      </c>
      <c r="F53" s="8" t="s">
        <v>464</v>
      </c>
      <c r="G53" s="8"/>
      <c r="H53" s="135">
        <v>1225.9999999999998</v>
      </c>
      <c r="I53" s="135">
        <f t="shared" si="6"/>
        <v>1.74</v>
      </c>
      <c r="J53" s="135">
        <f t="shared" si="7"/>
        <v>2133.2399999999998</v>
      </c>
      <c r="K53" s="135"/>
      <c r="L53" s="8">
        <v>42</v>
      </c>
      <c r="M53" s="8">
        <f>VLOOKUP(L53,Regolamento!A:B,2,0)</f>
        <v>0.5</v>
      </c>
      <c r="N53" s="135">
        <f t="shared" si="8"/>
        <v>1.6600000000000001</v>
      </c>
      <c r="O53" s="135">
        <f t="shared" si="9"/>
        <v>1.6600000000000001</v>
      </c>
      <c r="P53" s="183">
        <f t="shared" si="10"/>
        <v>1.3778000000000001</v>
      </c>
      <c r="Q53" s="8"/>
      <c r="R53" s="61">
        <f t="shared" si="11"/>
        <v>18.575757575757571</v>
      </c>
      <c r="AD53" s="114"/>
    </row>
    <row r="54" spans="1:31" x14ac:dyDescent="0.25">
      <c r="A54" s="8" t="s">
        <v>433</v>
      </c>
      <c r="B54" s="170" t="str">
        <f>VLOOKUP(A54,concorrenti!A:B,2,0)</f>
        <v>VAMS</v>
      </c>
      <c r="C54" s="170">
        <f>VLOOKUP(A54,concorrenti!A:E,5,0)</f>
        <v>0</v>
      </c>
      <c r="D54" s="8" t="s">
        <v>351</v>
      </c>
      <c r="E54" s="185" t="s">
        <v>488</v>
      </c>
      <c r="F54" s="8" t="s">
        <v>455</v>
      </c>
      <c r="G54" s="8"/>
      <c r="H54" s="135">
        <v>1374</v>
      </c>
      <c r="I54" s="135">
        <f t="shared" si="6"/>
        <v>1.6400000000000001</v>
      </c>
      <c r="J54" s="135">
        <f t="shared" si="7"/>
        <v>2253.36</v>
      </c>
      <c r="K54" s="135"/>
      <c r="L54" s="8">
        <v>43</v>
      </c>
      <c r="M54" s="8">
        <f>VLOOKUP(L54,Regolamento!A:B,2,0)</f>
        <v>0.5</v>
      </c>
      <c r="N54" s="135">
        <f t="shared" si="8"/>
        <v>1.6600000000000001</v>
      </c>
      <c r="O54" s="135">
        <f t="shared" si="9"/>
        <v>1.6600000000000001</v>
      </c>
      <c r="P54" s="183">
        <f t="shared" si="10"/>
        <v>1.3778000000000001</v>
      </c>
      <c r="Q54" s="8"/>
      <c r="R54" s="61">
        <f t="shared" si="11"/>
        <v>20.818181818181817</v>
      </c>
      <c r="AD54" s="114"/>
    </row>
    <row r="55" spans="1:31" x14ac:dyDescent="0.25">
      <c r="A55" s="8" t="s">
        <v>153</v>
      </c>
      <c r="B55" s="170" t="str">
        <f>VLOOKUP(A55,concorrenti!A:B,2,0)</f>
        <v>OROBICO</v>
      </c>
      <c r="C55" s="170">
        <f>VLOOKUP(A55,concorrenti!A:E,5,0)</f>
        <v>0</v>
      </c>
      <c r="D55" s="8" t="s">
        <v>163</v>
      </c>
      <c r="E55" s="185" t="s">
        <v>508</v>
      </c>
      <c r="F55" s="8" t="s">
        <v>467</v>
      </c>
      <c r="G55" s="8"/>
      <c r="H55" s="62">
        <v>1748</v>
      </c>
      <c r="I55" s="135">
        <f t="shared" si="6"/>
        <v>1.8</v>
      </c>
      <c r="J55" s="135">
        <f t="shared" si="7"/>
        <v>3146.4</v>
      </c>
      <c r="K55" s="135"/>
      <c r="L55" s="8">
        <v>44</v>
      </c>
      <c r="M55" s="8">
        <f>VLOOKUP(L55,Regolamento!A:B,2,0)</f>
        <v>0.5</v>
      </c>
      <c r="N55" s="135">
        <f t="shared" si="8"/>
        <v>1.6600000000000001</v>
      </c>
      <c r="O55" s="135">
        <f t="shared" si="9"/>
        <v>1.6600000000000001</v>
      </c>
      <c r="P55" s="183">
        <f t="shared" si="10"/>
        <v>1.3778000000000001</v>
      </c>
      <c r="Q55" s="8"/>
      <c r="R55" s="61">
        <f t="shared" si="11"/>
        <v>26.484848484848484</v>
      </c>
      <c r="U55" s="6">
        <f>SUM(U13:U54)</f>
        <v>0</v>
      </c>
      <c r="AD55" s="114"/>
    </row>
    <row r="56" spans="1:31" x14ac:dyDescent="0.25">
      <c r="A56" s="8" t="s">
        <v>438</v>
      </c>
      <c r="B56" s="170" t="str">
        <f>VLOOKUP(A56,concorrenti!A:B,2,0)</f>
        <v>CMAE</v>
      </c>
      <c r="C56" s="170">
        <f>VLOOKUP(A56,concorrenti!A:E,5,0)</f>
        <v>0</v>
      </c>
      <c r="D56" s="8" t="s">
        <v>165</v>
      </c>
      <c r="E56" s="185" t="s">
        <v>503</v>
      </c>
      <c r="F56" s="8" t="s">
        <v>464</v>
      </c>
      <c r="G56" s="8"/>
      <c r="H56" s="135">
        <v>1963</v>
      </c>
      <c r="I56" s="135">
        <f t="shared" si="6"/>
        <v>1.74</v>
      </c>
      <c r="J56" s="135">
        <f t="shared" si="7"/>
        <v>3415.62</v>
      </c>
      <c r="K56" s="135"/>
      <c r="L56" s="8">
        <v>45</v>
      </c>
      <c r="M56" s="8">
        <f>VLOOKUP(L56,Regolamento!A:B,2,0)</f>
        <v>0.5</v>
      </c>
      <c r="N56" s="135">
        <f t="shared" si="8"/>
        <v>1.6600000000000001</v>
      </c>
      <c r="O56" s="135">
        <f t="shared" si="9"/>
        <v>1.6600000000000001</v>
      </c>
      <c r="P56" s="183">
        <f t="shared" si="10"/>
        <v>1.3778000000000001</v>
      </c>
      <c r="Q56" s="8"/>
      <c r="R56" s="61">
        <f t="shared" si="11"/>
        <v>29.742424242424242</v>
      </c>
      <c r="AD56" s="114"/>
    </row>
    <row r="57" spans="1:31" x14ac:dyDescent="0.25">
      <c r="A57" s="8" t="s">
        <v>18</v>
      </c>
      <c r="B57" s="170" t="str">
        <f>VLOOKUP(A57,concorrenti!A:B,2,0)</f>
        <v>VAMS</v>
      </c>
      <c r="C57" s="170">
        <f>VLOOKUP(A57,concorrenti!A:E,5,0)</f>
        <v>0</v>
      </c>
      <c r="D57" s="8" t="s">
        <v>165</v>
      </c>
      <c r="E57" s="185" t="s">
        <v>518</v>
      </c>
      <c r="F57" s="8" t="s">
        <v>475</v>
      </c>
      <c r="G57" s="8"/>
      <c r="H57" s="62">
        <v>1803.9999999999998</v>
      </c>
      <c r="I57" s="135">
        <f t="shared" si="6"/>
        <v>1.9300000000000002</v>
      </c>
      <c r="J57" s="135">
        <f t="shared" si="7"/>
        <v>3481.72</v>
      </c>
      <c r="K57" s="135"/>
      <c r="L57" s="8">
        <v>46</v>
      </c>
      <c r="M57" s="8">
        <f>VLOOKUP(L57,Regolamento!A:B,2,0)</f>
        <v>0.5</v>
      </c>
      <c r="N57" s="135">
        <f t="shared" si="8"/>
        <v>1.6600000000000001</v>
      </c>
      <c r="O57" s="135">
        <f t="shared" si="9"/>
        <v>1.6600000000000001</v>
      </c>
      <c r="P57" s="183">
        <f t="shared" si="10"/>
        <v>1.3778000000000001</v>
      </c>
      <c r="Q57" s="8"/>
      <c r="R57" s="61">
        <f t="shared" si="11"/>
        <v>27.333333333333329</v>
      </c>
      <c r="AD57" s="114"/>
    </row>
    <row r="58" spans="1:31" x14ac:dyDescent="0.25">
      <c r="A58" s="8" t="s">
        <v>434</v>
      </c>
      <c r="B58" s="170" t="str">
        <f>VLOOKUP(A58,concorrenti!A:B,2,0)</f>
        <v>VALTELLINA</v>
      </c>
      <c r="C58" s="170">
        <f>VLOOKUP(A58,concorrenti!A:E,5,0)</f>
        <v>0</v>
      </c>
      <c r="D58" s="8" t="s">
        <v>102</v>
      </c>
      <c r="E58" s="185" t="s">
        <v>353</v>
      </c>
      <c r="F58" s="8" t="s">
        <v>459</v>
      </c>
      <c r="G58" s="8"/>
      <c r="H58" s="135">
        <v>2089</v>
      </c>
      <c r="I58" s="135">
        <f t="shared" si="6"/>
        <v>1.69</v>
      </c>
      <c r="J58" s="135">
        <f t="shared" si="7"/>
        <v>3530.41</v>
      </c>
      <c r="K58" s="135"/>
      <c r="L58" s="8">
        <v>47</v>
      </c>
      <c r="M58" s="8">
        <f>VLOOKUP(L58,Regolamento!A:B,2,0)</f>
        <v>0.5</v>
      </c>
      <c r="N58" s="135">
        <f t="shared" si="8"/>
        <v>1.6600000000000001</v>
      </c>
      <c r="O58" s="135">
        <f t="shared" si="9"/>
        <v>1.6600000000000001</v>
      </c>
      <c r="P58" s="183">
        <f t="shared" si="10"/>
        <v>1.3778000000000001</v>
      </c>
      <c r="Q58" s="8"/>
      <c r="R58" s="61">
        <f t="shared" si="11"/>
        <v>31.651515151515152</v>
      </c>
      <c r="AD58" s="114"/>
    </row>
    <row r="59" spans="1:31" x14ac:dyDescent="0.25">
      <c r="A59" s="8" t="s">
        <v>440</v>
      </c>
      <c r="B59" s="170" t="str">
        <f>VLOOKUP(A59,concorrenti!A:B,2,0)</f>
        <v>VAMS</v>
      </c>
      <c r="C59" s="170">
        <f>VLOOKUP(A59,concorrenti!A:E,5,0)</f>
        <v>0</v>
      </c>
      <c r="D59" s="8" t="s">
        <v>166</v>
      </c>
      <c r="E59" s="185" t="s">
        <v>487</v>
      </c>
      <c r="F59" s="8" t="s">
        <v>455</v>
      </c>
      <c r="G59" s="8"/>
      <c r="H59" s="135">
        <v>2347.1168831168829</v>
      </c>
      <c r="I59" s="135">
        <f t="shared" si="6"/>
        <v>1.6400000000000001</v>
      </c>
      <c r="J59" s="135">
        <f t="shared" si="7"/>
        <v>3849.2716883116882</v>
      </c>
      <c r="K59" s="135"/>
      <c r="L59" s="8">
        <v>48</v>
      </c>
      <c r="M59" s="8">
        <f>VLOOKUP(L59,Regolamento!A:B,2,0)</f>
        <v>0.5</v>
      </c>
      <c r="N59" s="135">
        <f t="shared" si="8"/>
        <v>1.6600000000000001</v>
      </c>
      <c r="O59" s="135">
        <f t="shared" si="9"/>
        <v>1.6600000000000001</v>
      </c>
      <c r="P59" s="184">
        <f t="shared" si="10"/>
        <v>1.3778000000000001</v>
      </c>
      <c r="Q59" s="8"/>
      <c r="R59" s="61">
        <f t="shared" si="11"/>
        <v>35.562377016922468</v>
      </c>
      <c r="S59" s="72"/>
      <c r="AD59" s="114"/>
    </row>
    <row r="60" spans="1:31" s="72" customFormat="1" x14ac:dyDescent="0.25">
      <c r="A60" s="8" t="s">
        <v>431</v>
      </c>
      <c r="B60" s="170" t="str">
        <f>VLOOKUP(A60,concorrenti!A:B,2,0)</f>
        <v>VALTELLINA</v>
      </c>
      <c r="C60" s="170">
        <f>VLOOKUP(A60,concorrenti!A:E,5,0)</f>
        <v>0</v>
      </c>
      <c r="D60" s="8" t="s">
        <v>102</v>
      </c>
      <c r="E60" s="185">
        <v>1100</v>
      </c>
      <c r="F60" s="8" t="s">
        <v>449</v>
      </c>
      <c r="G60" s="8"/>
      <c r="H60" s="135">
        <v>2429.0000000000005</v>
      </c>
      <c r="I60" s="135">
        <f t="shared" si="6"/>
        <v>1.5699999999999998</v>
      </c>
      <c r="J60" s="135">
        <f t="shared" si="7"/>
        <v>3813.53</v>
      </c>
      <c r="K60" s="135"/>
      <c r="L60" s="8">
        <v>49</v>
      </c>
      <c r="M60" s="8">
        <f>VLOOKUP(L60,Regolamento!A:B,2,0)</f>
        <v>0.5</v>
      </c>
      <c r="N60" s="135">
        <f t="shared" si="8"/>
        <v>1.6600000000000001</v>
      </c>
      <c r="O60" s="135">
        <f t="shared" si="9"/>
        <v>1.6600000000000001</v>
      </c>
      <c r="P60" s="183">
        <f t="shared" si="10"/>
        <v>1.3778000000000001</v>
      </c>
      <c r="Q60" s="8"/>
      <c r="R60" s="61">
        <f t="shared" si="11"/>
        <v>36.803030303030312</v>
      </c>
      <c r="S60"/>
      <c r="T60" s="168"/>
      <c r="Z60" s="168"/>
      <c r="AD60" s="172"/>
      <c r="AE60" s="168"/>
    </row>
    <row r="61" spans="1:31" x14ac:dyDescent="0.25">
      <c r="A61" s="8" t="s">
        <v>235</v>
      </c>
      <c r="B61" s="170" t="str">
        <f>VLOOKUP(A61,concorrenti!A:B,2,0)</f>
        <v>VAMS</v>
      </c>
      <c r="C61" s="170">
        <f>VLOOKUP(A61,concorrenti!A:E,5,0)</f>
        <v>0</v>
      </c>
      <c r="D61" s="8" t="s">
        <v>493</v>
      </c>
      <c r="E61" s="185" t="s">
        <v>494</v>
      </c>
      <c r="F61" s="8" t="s">
        <v>458</v>
      </c>
      <c r="G61" s="8"/>
      <c r="H61" s="135">
        <v>2416</v>
      </c>
      <c r="I61" s="135">
        <f t="shared" si="6"/>
        <v>1.6800000000000002</v>
      </c>
      <c r="J61" s="135">
        <f t="shared" si="7"/>
        <v>4058.8800000000006</v>
      </c>
      <c r="K61" s="135"/>
      <c r="L61" s="8">
        <v>50</v>
      </c>
      <c r="M61" s="8">
        <f>VLOOKUP(L61,Regolamento!A:B,2,0)</f>
        <v>0.5</v>
      </c>
      <c r="N61" s="135">
        <f t="shared" si="8"/>
        <v>1.6600000000000001</v>
      </c>
      <c r="O61" s="135">
        <f t="shared" si="9"/>
        <v>1.6600000000000001</v>
      </c>
      <c r="P61" s="183">
        <f t="shared" si="10"/>
        <v>1.3778000000000001</v>
      </c>
      <c r="Q61" s="8"/>
      <c r="R61" s="61">
        <f t="shared" si="11"/>
        <v>36.606060606060609</v>
      </c>
      <c r="AD61" s="114"/>
    </row>
    <row r="62" spans="1:31" x14ac:dyDescent="0.25">
      <c r="A62" s="8" t="s">
        <v>437</v>
      </c>
      <c r="B62" s="170" t="str">
        <f>VLOOKUP(A62,concorrenti!A:B,2,0)</f>
        <v>VAMS</v>
      </c>
      <c r="C62" s="170">
        <f>VLOOKUP(A62,concorrenti!A:E,5,0)</f>
        <v>0</v>
      </c>
      <c r="D62" s="8" t="s">
        <v>169</v>
      </c>
      <c r="E62" s="185" t="s">
        <v>357</v>
      </c>
      <c r="F62" s="8" t="s">
        <v>463</v>
      </c>
      <c r="G62" s="8"/>
      <c r="H62" s="135">
        <v>2479</v>
      </c>
      <c r="I62" s="135">
        <f t="shared" si="6"/>
        <v>1.73</v>
      </c>
      <c r="J62" s="135">
        <f t="shared" si="7"/>
        <v>4288.67</v>
      </c>
      <c r="K62" s="135"/>
      <c r="L62" s="8">
        <v>51</v>
      </c>
      <c r="M62" s="8">
        <f>VLOOKUP(L62,Regolamento!A:B,2,0)</f>
        <v>0.5</v>
      </c>
      <c r="N62" s="135">
        <f t="shared" si="8"/>
        <v>1.6600000000000001</v>
      </c>
      <c r="O62" s="135">
        <f t="shared" si="9"/>
        <v>1.6600000000000001</v>
      </c>
      <c r="P62" s="183">
        <f t="shared" si="10"/>
        <v>1.3778000000000001</v>
      </c>
      <c r="Q62" s="8"/>
      <c r="R62" s="61">
        <f t="shared" si="11"/>
        <v>37.560606060606062</v>
      </c>
      <c r="AD62" s="114"/>
    </row>
    <row r="63" spans="1:31" x14ac:dyDescent="0.25">
      <c r="A63" s="8" t="s">
        <v>178</v>
      </c>
      <c r="B63" s="170" t="str">
        <f>VLOOKUP(A63,concorrenti!A:B,2,0)</f>
        <v>OROBICO</v>
      </c>
      <c r="C63" s="170">
        <f>VLOOKUP(A63,concorrenti!A:E,5,0)</f>
        <v>0</v>
      </c>
      <c r="D63" s="8" t="s">
        <v>167</v>
      </c>
      <c r="E63" s="185" t="s">
        <v>482</v>
      </c>
      <c r="F63" s="8" t="s">
        <v>450</v>
      </c>
      <c r="G63" s="8"/>
      <c r="H63" s="135">
        <v>2813</v>
      </c>
      <c r="I63" s="135">
        <f t="shared" si="6"/>
        <v>1.58</v>
      </c>
      <c r="J63" s="135">
        <f t="shared" si="7"/>
        <v>4444.54</v>
      </c>
      <c r="K63" s="135"/>
      <c r="L63" s="8">
        <v>52</v>
      </c>
      <c r="M63" s="8">
        <f>VLOOKUP(L63,Regolamento!A:B,2,0)</f>
        <v>0.5</v>
      </c>
      <c r="N63" s="135">
        <f t="shared" ref="N63" si="12">1+E$5/100</f>
        <v>1.6600000000000001</v>
      </c>
      <c r="O63" s="135">
        <f t="shared" ref="O63" si="13">1+E$6/100</f>
        <v>1.6600000000000001</v>
      </c>
      <c r="P63" s="183">
        <f t="shared" ref="P63" si="14">IF(H63&lt;&gt;0,+M63*N63*O63,0)</f>
        <v>1.3778000000000001</v>
      </c>
      <c r="Q63" s="8"/>
      <c r="R63" s="61">
        <f t="shared" ref="R63" si="15">+H63/E$5</f>
        <v>42.621212121212125</v>
      </c>
      <c r="AD63" s="114"/>
    </row>
    <row r="64" spans="1:31" x14ac:dyDescent="0.25">
      <c r="A64" s="8"/>
      <c r="B64" s="170"/>
      <c r="C64" s="170"/>
      <c r="D64" s="8"/>
      <c r="E64" s="185"/>
      <c r="F64" s="8"/>
      <c r="G64" s="8"/>
      <c r="H64" s="8"/>
      <c r="I64" s="135"/>
      <c r="J64" s="135"/>
      <c r="K64" s="135"/>
      <c r="L64" s="8"/>
      <c r="M64" s="8"/>
      <c r="N64" s="135"/>
      <c r="O64" s="135"/>
      <c r="P64" s="183"/>
      <c r="Q64" s="8"/>
      <c r="R64" s="61"/>
      <c r="AD64" s="114"/>
    </row>
    <row r="65" spans="1:30" x14ac:dyDescent="0.25">
      <c r="A65" t="s">
        <v>184</v>
      </c>
      <c r="B65" s="111" t="str">
        <f>VLOOKUP(A65,concorrenti!A:B,2,0)</f>
        <v>OROBICO</v>
      </c>
      <c r="C65" s="111">
        <f>VLOOKUP(A65,concorrenti!A:E,5,0)</f>
        <v>0</v>
      </c>
      <c r="D65" t="s">
        <v>102</v>
      </c>
      <c r="E65" s="145" t="s">
        <v>490</v>
      </c>
      <c r="F65" s="113" t="s">
        <v>455</v>
      </c>
      <c r="G65" s="113"/>
      <c r="H65" t="s">
        <v>529</v>
      </c>
      <c r="I65" s="114"/>
      <c r="J65" s="114"/>
      <c r="K65" s="114"/>
      <c r="L65" s="113"/>
      <c r="M65" s="113"/>
      <c r="N65" s="114"/>
      <c r="O65" s="114"/>
      <c r="P65" s="183">
        <v>9.9999999999999995E-7</v>
      </c>
      <c r="Q65" s="113"/>
      <c r="R65" s="6"/>
      <c r="AD65" s="114"/>
    </row>
    <row r="66" spans="1:30" x14ac:dyDescent="0.25">
      <c r="A66" t="s">
        <v>75</v>
      </c>
      <c r="B66" s="111" t="str">
        <f>VLOOKUP(A66,concorrenti!A:B,2,0)</f>
        <v>VAMS</v>
      </c>
      <c r="C66" s="111">
        <f>VLOOKUP(A66,concorrenti!A:E,5,0)</f>
        <v>0</v>
      </c>
      <c r="D66" t="s">
        <v>498</v>
      </c>
      <c r="E66" s="145" t="s">
        <v>499</v>
      </c>
      <c r="F66" s="113" t="s">
        <v>460</v>
      </c>
      <c r="G66" s="113"/>
      <c r="H66" t="s">
        <v>530</v>
      </c>
      <c r="I66" s="114"/>
      <c r="J66" s="114"/>
      <c r="K66" s="114"/>
      <c r="L66" s="113"/>
      <c r="M66" s="113"/>
      <c r="N66" s="114"/>
      <c r="O66" s="114"/>
      <c r="P66" s="183">
        <v>9.9999999999999995E-7</v>
      </c>
      <c r="Q66" s="113"/>
      <c r="R66" s="6"/>
      <c r="T66" s="15"/>
      <c r="U66" s="51"/>
      <c r="AD66" s="114"/>
    </row>
    <row r="67" spans="1:30" x14ac:dyDescent="0.25">
      <c r="B67" s="111"/>
      <c r="C67" s="111"/>
      <c r="I67" s="114"/>
      <c r="J67" s="114"/>
      <c r="K67" s="114"/>
      <c r="L67" s="113"/>
      <c r="M67" s="113"/>
      <c r="N67" s="114"/>
      <c r="O67" s="114"/>
      <c r="P67" s="183">
        <f>SUM(P12:P66)</f>
        <v>2331.2376020000024</v>
      </c>
      <c r="Q67" s="113"/>
      <c r="R67" s="6"/>
      <c r="T67" s="15"/>
      <c r="U67" s="51"/>
      <c r="AD67" s="114"/>
    </row>
    <row r="68" spans="1:30" x14ac:dyDescent="0.25">
      <c r="B68" s="111"/>
      <c r="C68" s="111"/>
      <c r="I68" s="114"/>
      <c r="J68" s="114"/>
      <c r="K68" s="114"/>
      <c r="L68" s="113"/>
      <c r="M68" s="113"/>
      <c r="N68" s="114"/>
      <c r="O68" s="114"/>
      <c r="P68" s="183"/>
      <c r="Q68" s="113"/>
      <c r="R68" s="6"/>
      <c r="AD68" s="114"/>
    </row>
    <row r="69" spans="1:30" x14ac:dyDescent="0.25">
      <c r="B69" s="111"/>
      <c r="C69" s="111"/>
      <c r="I69" s="114"/>
      <c r="J69" s="114"/>
      <c r="K69" s="114"/>
      <c r="L69" s="113"/>
      <c r="M69" s="113"/>
      <c r="N69" s="114"/>
      <c r="O69" s="114"/>
      <c r="P69" s="183"/>
      <c r="Q69" s="113"/>
      <c r="R69" s="6"/>
      <c r="AD69" s="114"/>
    </row>
    <row r="70" spans="1:30" x14ac:dyDescent="0.25">
      <c r="B70" s="111"/>
      <c r="C70" s="111"/>
      <c r="AD70" s="114"/>
    </row>
    <row r="74" spans="1:30" x14ac:dyDescent="0.25">
      <c r="AD74" s="114"/>
    </row>
    <row r="75" spans="1:30" x14ac:dyDescent="0.25">
      <c r="AD75" s="114"/>
    </row>
    <row r="76" spans="1:30" x14ac:dyDescent="0.25">
      <c r="AD76" s="114"/>
    </row>
    <row r="77" spans="1:30" x14ac:dyDescent="0.25">
      <c r="AD77" s="114"/>
    </row>
    <row r="78" spans="1:30" x14ac:dyDescent="0.25">
      <c r="AD78" s="114"/>
    </row>
    <row r="79" spans="1:30" x14ac:dyDescent="0.25">
      <c r="AD79" s="114"/>
    </row>
    <row r="80" spans="1:30" x14ac:dyDescent="0.25">
      <c r="AD80" s="114"/>
    </row>
    <row r="81" spans="20:30" x14ac:dyDescent="0.25">
      <c r="AD81" s="114"/>
    </row>
    <row r="82" spans="20:30" x14ac:dyDescent="0.25">
      <c r="AD82" s="114"/>
    </row>
    <row r="83" spans="20:30" x14ac:dyDescent="0.25">
      <c r="T83" s="15"/>
      <c r="AD83" s="114"/>
    </row>
    <row r="84" spans="20:30" x14ac:dyDescent="0.25">
      <c r="U84" s="51"/>
    </row>
    <row r="99" spans="1:18" ht="15.75" x14ac:dyDescent="0.25">
      <c r="A99" s="140" t="s">
        <v>446</v>
      </c>
      <c r="B99" s="111"/>
      <c r="C99" s="111"/>
    </row>
    <row r="100" spans="1:18" x14ac:dyDescent="0.25">
      <c r="A100" t="s">
        <v>72</v>
      </c>
      <c r="B100" s="111" t="str">
        <f>VLOOKUP(A100,concorrenti!A:B,2,0)</f>
        <v>VAMS</v>
      </c>
      <c r="C100" s="111">
        <f>VLOOKUP(A100,concorrenti!A:E,5,0)</f>
        <v>0</v>
      </c>
      <c r="D100" t="s">
        <v>166</v>
      </c>
      <c r="E100" s="141" t="s">
        <v>170</v>
      </c>
      <c r="F100" t="s">
        <v>462</v>
      </c>
      <c r="H100" s="4">
        <v>690</v>
      </c>
      <c r="I100" s="114">
        <f t="shared" ref="I100:I110" si="16">IF(C100&lt;&gt;0,((1+RIGHT(F100,2)/100)-0.1),(1+RIGHT(F100,2)/100))</f>
        <v>1.72</v>
      </c>
      <c r="J100" s="114">
        <f t="shared" ref="J100:J110" si="17">+H100*I100</f>
        <v>1186.8</v>
      </c>
      <c r="K100" s="114"/>
      <c r="L100" s="113">
        <v>1</v>
      </c>
      <c r="M100" s="113">
        <f>VLOOKUP(L100,Regolamento!A:B,2,0)</f>
        <v>50</v>
      </c>
      <c r="N100" s="114">
        <f t="shared" ref="N100:N110" si="18">1+E$5/100</f>
        <v>1.6600000000000001</v>
      </c>
      <c r="O100" s="114">
        <f t="shared" ref="O100:O110" si="19">1+E$7/100</f>
        <v>1</v>
      </c>
      <c r="P100" s="183">
        <f t="shared" ref="P100:P110" si="20">IF(H100&lt;&gt;0,+M100*N100*O100,0)</f>
        <v>83</v>
      </c>
      <c r="Q100" s="113"/>
      <c r="R100" s="6">
        <f t="shared" ref="R100:R110" si="21">+H100/E$5</f>
        <v>10.454545454545455</v>
      </c>
    </row>
    <row r="101" spans="1:18" x14ac:dyDescent="0.25">
      <c r="A101" t="s">
        <v>13</v>
      </c>
      <c r="B101" s="111" t="str">
        <f>VLOOKUP(A101,concorrenti!A:B,2,0)</f>
        <v>VAMS</v>
      </c>
      <c r="C101" s="111">
        <f>VLOOKUP(A101,concorrenti!A:E,5,0)</f>
        <v>0</v>
      </c>
      <c r="D101" t="s">
        <v>163</v>
      </c>
      <c r="E101" s="141" t="s">
        <v>358</v>
      </c>
      <c r="F101" t="s">
        <v>453</v>
      </c>
      <c r="H101" s="4">
        <v>1054.0000000000002</v>
      </c>
      <c r="I101" s="114">
        <f t="shared" si="16"/>
        <v>1.6099999999999999</v>
      </c>
      <c r="J101" s="114">
        <f t="shared" si="17"/>
        <v>1696.9400000000003</v>
      </c>
      <c r="K101" s="114"/>
      <c r="L101" s="113">
        <v>2</v>
      </c>
      <c r="M101" s="113">
        <f>VLOOKUP(L101,Regolamento!A:B,2,0)</f>
        <v>45</v>
      </c>
      <c r="N101" s="114">
        <f t="shared" si="18"/>
        <v>1.6600000000000001</v>
      </c>
      <c r="O101" s="114">
        <f t="shared" si="19"/>
        <v>1</v>
      </c>
      <c r="P101" s="183">
        <f t="shared" si="20"/>
        <v>74.7</v>
      </c>
      <c r="Q101" s="113"/>
      <c r="R101" s="6">
        <f t="shared" si="21"/>
        <v>15.969696969696972</v>
      </c>
    </row>
    <row r="102" spans="1:18" x14ac:dyDescent="0.25">
      <c r="A102" t="s">
        <v>78</v>
      </c>
      <c r="B102" s="111" t="str">
        <f>VLOOKUP(A102,concorrenti!A:B,2,0)</f>
        <v>VAMS</v>
      </c>
      <c r="C102" s="111">
        <f>VLOOKUP(A102,concorrenti!A:E,5,0)</f>
        <v>0</v>
      </c>
      <c r="D102" t="s">
        <v>165</v>
      </c>
      <c r="E102" s="141" t="s">
        <v>522</v>
      </c>
      <c r="F102" t="s">
        <v>457</v>
      </c>
      <c r="H102" s="4">
        <v>1340.0000000000002</v>
      </c>
      <c r="I102" s="114">
        <f t="shared" si="16"/>
        <v>1.67</v>
      </c>
      <c r="J102" s="114">
        <f t="shared" si="17"/>
        <v>2237.8000000000002</v>
      </c>
      <c r="K102" s="114"/>
      <c r="L102" s="113">
        <v>3</v>
      </c>
      <c r="M102" s="113">
        <f>VLOOKUP(L102,Regolamento!A:B,2,0)</f>
        <v>41</v>
      </c>
      <c r="N102" s="114">
        <f t="shared" si="18"/>
        <v>1.6600000000000001</v>
      </c>
      <c r="O102" s="114">
        <f t="shared" si="19"/>
        <v>1</v>
      </c>
      <c r="P102" s="183">
        <f t="shared" si="20"/>
        <v>68.06</v>
      </c>
      <c r="Q102" s="113"/>
      <c r="R102" s="6">
        <f t="shared" si="21"/>
        <v>20.303030303030308</v>
      </c>
    </row>
    <row r="103" spans="1:18" x14ac:dyDescent="0.25">
      <c r="A103" t="s">
        <v>83</v>
      </c>
      <c r="B103" s="111" t="str">
        <f>VLOOKUP(A103,concorrenti!A:B,2,0)</f>
        <v>VAMS</v>
      </c>
      <c r="C103" s="111">
        <f>VLOOKUP(A103,concorrenti!A:E,5,0)</f>
        <v>0</v>
      </c>
      <c r="D103" t="s">
        <v>102</v>
      </c>
      <c r="E103" s="141" t="s">
        <v>526</v>
      </c>
      <c r="F103" t="s">
        <v>479</v>
      </c>
      <c r="H103" s="4">
        <v>1377.433155080214</v>
      </c>
      <c r="I103" s="114">
        <f t="shared" si="16"/>
        <v>1.87</v>
      </c>
      <c r="J103" s="114">
        <f t="shared" si="17"/>
        <v>2575.8000000000002</v>
      </c>
      <c r="K103" s="114"/>
      <c r="L103" s="113">
        <v>4</v>
      </c>
      <c r="M103" s="113">
        <f>VLOOKUP(L103,Regolamento!A:B,2,0)</f>
        <v>38</v>
      </c>
      <c r="N103" s="114">
        <f t="shared" si="18"/>
        <v>1.6600000000000001</v>
      </c>
      <c r="O103" s="114">
        <f t="shared" si="19"/>
        <v>1</v>
      </c>
      <c r="P103" s="183">
        <f t="shared" si="20"/>
        <v>63.080000000000005</v>
      </c>
      <c r="Q103" s="113"/>
      <c r="R103" s="6">
        <f t="shared" si="21"/>
        <v>20.87019931939718</v>
      </c>
    </row>
    <row r="104" spans="1:18" x14ac:dyDescent="0.25">
      <c r="A104" t="s">
        <v>442</v>
      </c>
      <c r="B104" s="111" t="str">
        <f>VLOOKUP(A104,concorrenti!A:B,2,0)</f>
        <v>GAMS</v>
      </c>
      <c r="C104" s="111">
        <f>VLOOKUP(A104,concorrenti!A:E,5,0)</f>
        <v>0</v>
      </c>
      <c r="D104" t="s">
        <v>102</v>
      </c>
      <c r="E104" s="141" t="s">
        <v>481</v>
      </c>
      <c r="F104" t="s">
        <v>478</v>
      </c>
      <c r="H104" s="4">
        <v>3299</v>
      </c>
      <c r="I104" s="114">
        <f t="shared" si="16"/>
        <v>1.51</v>
      </c>
      <c r="J104" s="114">
        <f t="shared" si="17"/>
        <v>4981.49</v>
      </c>
      <c r="K104" s="114"/>
      <c r="L104" s="113">
        <v>5</v>
      </c>
      <c r="M104" s="113">
        <f>VLOOKUP(L104,Regolamento!A:B,2,0)</f>
        <v>36</v>
      </c>
      <c r="N104" s="114">
        <f t="shared" si="18"/>
        <v>1.6600000000000001</v>
      </c>
      <c r="O104" s="114">
        <f t="shared" si="19"/>
        <v>1</v>
      </c>
      <c r="P104" s="183">
        <f t="shared" si="20"/>
        <v>59.760000000000005</v>
      </c>
      <c r="Q104" s="113"/>
      <c r="R104" s="6">
        <f t="shared" si="21"/>
        <v>49.984848484848484</v>
      </c>
    </row>
    <row r="105" spans="1:18" x14ac:dyDescent="0.25">
      <c r="A105" t="s">
        <v>242</v>
      </c>
      <c r="B105" s="111" t="str">
        <f>VLOOKUP(A105,concorrenti!A:B,2,0)</f>
        <v>VAMS</v>
      </c>
      <c r="C105" s="111">
        <f>VLOOKUP(A105,concorrenti!A:E,5,0)</f>
        <v>0</v>
      </c>
      <c r="D105" t="s">
        <v>102</v>
      </c>
      <c r="E105" s="145" t="s">
        <v>353</v>
      </c>
      <c r="F105" s="113" t="s">
        <v>457</v>
      </c>
      <c r="G105" s="113"/>
      <c r="H105" s="4">
        <v>3250</v>
      </c>
      <c r="I105" s="114">
        <f t="shared" si="16"/>
        <v>1.67</v>
      </c>
      <c r="J105" s="114">
        <f t="shared" si="17"/>
        <v>5427.5</v>
      </c>
      <c r="K105" s="114"/>
      <c r="L105" s="113">
        <v>6</v>
      </c>
      <c r="M105" s="113">
        <f>VLOOKUP(L105,Regolamento!A:B,2,0)</f>
        <v>35</v>
      </c>
      <c r="N105" s="114">
        <f t="shared" si="18"/>
        <v>1.6600000000000001</v>
      </c>
      <c r="O105" s="114">
        <f t="shared" si="19"/>
        <v>1</v>
      </c>
      <c r="P105" s="183">
        <f t="shared" si="20"/>
        <v>58.100000000000009</v>
      </c>
      <c r="Q105" s="113"/>
      <c r="R105" s="6">
        <f t="shared" si="21"/>
        <v>49.242424242424242</v>
      </c>
    </row>
    <row r="106" spans="1:18" x14ac:dyDescent="0.25">
      <c r="A106" t="s">
        <v>240</v>
      </c>
      <c r="B106" s="111" t="str">
        <f>VLOOKUP(A106,concorrenti!A:B,2,0)</f>
        <v>GAMS</v>
      </c>
      <c r="C106" s="111">
        <f>VLOOKUP(A106,concorrenti!A:E,5,0)</f>
        <v>0</v>
      </c>
      <c r="D106" t="s">
        <v>165</v>
      </c>
      <c r="E106" s="141" t="s">
        <v>520</v>
      </c>
      <c r="F106" t="s">
        <v>477</v>
      </c>
      <c r="H106" s="4">
        <v>3823</v>
      </c>
      <c r="I106" s="114">
        <f t="shared" si="16"/>
        <v>1.42</v>
      </c>
      <c r="J106" s="114">
        <f t="shared" si="17"/>
        <v>5428.66</v>
      </c>
      <c r="K106" s="114"/>
      <c r="L106" s="113">
        <v>7</v>
      </c>
      <c r="M106" s="113">
        <f>VLOOKUP(L106,Regolamento!A:B,2,0)</f>
        <v>34</v>
      </c>
      <c r="N106" s="114">
        <f t="shared" si="18"/>
        <v>1.6600000000000001</v>
      </c>
      <c r="O106" s="114">
        <f t="shared" si="19"/>
        <v>1</v>
      </c>
      <c r="P106" s="183">
        <f t="shared" si="20"/>
        <v>56.440000000000005</v>
      </c>
      <c r="Q106" s="113"/>
      <c r="R106" s="6">
        <f t="shared" si="21"/>
        <v>57.924242424242422</v>
      </c>
    </row>
    <row r="107" spans="1:18" x14ac:dyDescent="0.25">
      <c r="A107" t="s">
        <v>200</v>
      </c>
      <c r="B107" s="111" t="str">
        <f>VLOOKUP(A107,concorrenti!A:B,2,0)</f>
        <v>GAMS</v>
      </c>
      <c r="C107" s="111">
        <f>VLOOKUP(A107,concorrenti!A:E,5,0)</f>
        <v>0</v>
      </c>
      <c r="D107" t="s">
        <v>168</v>
      </c>
      <c r="E107" s="141" t="s">
        <v>524</v>
      </c>
      <c r="F107" t="s">
        <v>462</v>
      </c>
      <c r="H107" s="4">
        <v>3401</v>
      </c>
      <c r="I107" s="114">
        <f t="shared" si="16"/>
        <v>1.72</v>
      </c>
      <c r="J107" s="114">
        <f t="shared" si="17"/>
        <v>5849.72</v>
      </c>
      <c r="K107" s="114"/>
      <c r="L107" s="113">
        <v>8</v>
      </c>
      <c r="M107" s="113">
        <f>VLOOKUP(L107,Regolamento!A:B,2,0)</f>
        <v>33</v>
      </c>
      <c r="N107" s="114">
        <f t="shared" si="18"/>
        <v>1.6600000000000001</v>
      </c>
      <c r="O107" s="114">
        <f t="shared" si="19"/>
        <v>1</v>
      </c>
      <c r="P107" s="183">
        <f t="shared" si="20"/>
        <v>54.78</v>
      </c>
      <c r="Q107" s="113"/>
      <c r="R107" s="6">
        <f t="shared" si="21"/>
        <v>51.530303030303031</v>
      </c>
    </row>
    <row r="108" spans="1:18" x14ac:dyDescent="0.25">
      <c r="A108" t="s">
        <v>215</v>
      </c>
      <c r="B108" s="111" t="str">
        <f>VLOOKUP(A108,concorrenti!A:B,2,0)</f>
        <v>GAMS</v>
      </c>
      <c r="C108" s="111">
        <f>VLOOKUP(A108,concorrenti!A:E,5,0)</f>
        <v>0</v>
      </c>
      <c r="D108" t="s">
        <v>103</v>
      </c>
      <c r="E108" s="141" t="s">
        <v>521</v>
      </c>
      <c r="F108" t="s">
        <v>478</v>
      </c>
      <c r="H108" s="4">
        <v>4628</v>
      </c>
      <c r="I108" s="114">
        <f t="shared" si="16"/>
        <v>1.51</v>
      </c>
      <c r="J108" s="114">
        <f t="shared" si="17"/>
        <v>6988.28</v>
      </c>
      <c r="K108" s="114"/>
      <c r="L108" s="113">
        <v>9</v>
      </c>
      <c r="M108" s="113">
        <f>VLOOKUP(L108,Regolamento!A:B,2,0)</f>
        <v>32</v>
      </c>
      <c r="N108" s="114">
        <f t="shared" si="18"/>
        <v>1.6600000000000001</v>
      </c>
      <c r="O108" s="114">
        <f t="shared" si="19"/>
        <v>1</v>
      </c>
      <c r="P108" s="183">
        <f t="shared" si="20"/>
        <v>53.120000000000005</v>
      </c>
      <c r="Q108" s="113"/>
      <c r="R108" s="6">
        <f t="shared" si="21"/>
        <v>70.121212121212125</v>
      </c>
    </row>
    <row r="109" spans="1:18" x14ac:dyDescent="0.25">
      <c r="A109" t="s">
        <v>443</v>
      </c>
      <c r="B109" s="111" t="str">
        <f>VLOOKUP(A109,concorrenti!A:B,2,0)</f>
        <v>GAMS</v>
      </c>
      <c r="C109" s="111">
        <f>VLOOKUP(A109,concorrenti!A:E,5,0)</f>
        <v>0</v>
      </c>
      <c r="D109" t="s">
        <v>410</v>
      </c>
      <c r="E109" s="141" t="s">
        <v>482</v>
      </c>
      <c r="F109" t="s">
        <v>451</v>
      </c>
      <c r="H109" s="4">
        <v>5940.0000000000009</v>
      </c>
      <c r="I109" s="114">
        <f t="shared" si="16"/>
        <v>1.5899999999999999</v>
      </c>
      <c r="J109" s="114">
        <f t="shared" si="17"/>
        <v>9444.6</v>
      </c>
      <c r="K109" s="114"/>
      <c r="L109" s="113">
        <v>10</v>
      </c>
      <c r="M109" s="113">
        <f>VLOOKUP(L109,Regolamento!A:B,2,0)</f>
        <v>31</v>
      </c>
      <c r="N109" s="114">
        <f t="shared" si="18"/>
        <v>1.6600000000000001</v>
      </c>
      <c r="O109" s="114">
        <f t="shared" si="19"/>
        <v>1</v>
      </c>
      <c r="P109" s="183">
        <f t="shared" si="20"/>
        <v>51.460000000000008</v>
      </c>
      <c r="Q109" s="113"/>
      <c r="R109" s="6">
        <f t="shared" si="21"/>
        <v>90.000000000000014</v>
      </c>
    </row>
    <row r="110" spans="1:18" x14ac:dyDescent="0.25">
      <c r="A110" t="s">
        <v>444</v>
      </c>
      <c r="B110" s="111" t="str">
        <f>VLOOKUP(A110,concorrenti!A:B,2,0)</f>
        <v>CMAE</v>
      </c>
      <c r="C110" s="111">
        <f>VLOOKUP(A110,concorrenti!A:E,5,0)</f>
        <v>0</v>
      </c>
      <c r="D110" t="s">
        <v>163</v>
      </c>
      <c r="E110" s="141" t="s">
        <v>525</v>
      </c>
      <c r="F110" t="s">
        <v>465</v>
      </c>
      <c r="H110" s="4">
        <v>8549</v>
      </c>
      <c r="I110" s="114">
        <f t="shared" si="16"/>
        <v>1.75</v>
      </c>
      <c r="J110" s="114">
        <f t="shared" si="17"/>
        <v>14960.75</v>
      </c>
      <c r="K110" s="114"/>
      <c r="L110" s="113">
        <v>11</v>
      </c>
      <c r="M110" s="113">
        <f>VLOOKUP(L110,Regolamento!A:B,2,0)</f>
        <v>30</v>
      </c>
      <c r="N110" s="114">
        <f t="shared" si="18"/>
        <v>1.6600000000000001</v>
      </c>
      <c r="O110" s="114">
        <f t="shared" si="19"/>
        <v>1</v>
      </c>
      <c r="P110" s="183">
        <f t="shared" si="20"/>
        <v>49.800000000000004</v>
      </c>
      <c r="Q110" s="113"/>
      <c r="R110" s="6">
        <f t="shared" si="21"/>
        <v>129.53030303030303</v>
      </c>
    </row>
    <row r="112" spans="1:18" x14ac:dyDescent="0.25">
      <c r="A112" t="s">
        <v>213</v>
      </c>
      <c r="B112" s="111" t="str">
        <f>VLOOKUP(A112,concorrenti!A:B,2,0)</f>
        <v>GAMS</v>
      </c>
      <c r="C112" s="111">
        <f>VLOOKUP(A112,concorrenti!A:E,5,0)</f>
        <v>0</v>
      </c>
      <c r="D112" t="s">
        <v>495</v>
      </c>
      <c r="E112" s="141" t="s">
        <v>523</v>
      </c>
      <c r="F112" t="s">
        <v>459</v>
      </c>
      <c r="H112" t="s">
        <v>528</v>
      </c>
      <c r="I112" s="114"/>
      <c r="J112" s="114"/>
      <c r="K112" s="114"/>
      <c r="L112" s="113"/>
      <c r="M112" s="113"/>
      <c r="N112" s="114"/>
      <c r="O112" s="114"/>
      <c r="P112" s="183">
        <v>1E-4</v>
      </c>
      <c r="Q112" s="113"/>
      <c r="R112" s="6"/>
    </row>
    <row r="113" spans="16:16" x14ac:dyDescent="0.25">
      <c r="P113" s="61">
        <f>SUM(P100:P112)</f>
        <v>672.30009999999993</v>
      </c>
    </row>
  </sheetData>
  <sheetProtection algorithmName="SHA-512" hashValue="2QN5Fm8y4+cnDCa1Z2IOJeaejKm2rp021pAHNVfaLPBZ+1A6Zj36KlLrzsBYJ6ArDCBp1WG14EcHb+DJW0zJOQ==" saltValue="aOpPAES0r16a81tFJI+Kew==" spinCount="100000" sheet="1" objects="1" scenarios="1"/>
  <sortState ref="A100:R110">
    <sortCondition descending="1" ref="P100:P110"/>
  </sortState>
  <mergeCells count="3">
    <mergeCell ref="N8:O8"/>
    <mergeCell ref="H1:P1"/>
    <mergeCell ref="H8:J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A111"/>
  <sheetViews>
    <sheetView workbookViewId="0"/>
  </sheetViews>
  <sheetFormatPr defaultRowHeight="15" x14ac:dyDescent="0.25"/>
  <cols>
    <col min="1" max="1" width="25.140625" bestFit="1" customWidth="1"/>
    <col min="2" max="2" width="26.42578125" bestFit="1" customWidth="1"/>
    <col min="3" max="3" width="7.85546875" style="12" bestFit="1" customWidth="1"/>
    <col min="4" max="4" width="14.5703125" bestFit="1" customWidth="1"/>
    <col min="5" max="5" width="24.28515625" bestFit="1" customWidth="1"/>
    <col min="6" max="6" width="5.42578125" bestFit="1" customWidth="1"/>
    <col min="7" max="7" width="2.5703125" customWidth="1"/>
    <col min="8" max="8" width="7.85546875" bestFit="1" customWidth="1"/>
    <col min="9" max="9" width="9.7109375" style="13" bestFit="1" customWidth="1"/>
    <col min="10" max="10" width="10.5703125" bestFit="1" customWidth="1"/>
    <col min="11" max="11" width="2.42578125" customWidth="1"/>
    <col min="12" max="12" width="5.7109375" bestFit="1" customWidth="1"/>
    <col min="13" max="13" width="5.42578125" bestFit="1" customWidth="1"/>
    <col min="14" max="14" width="5.85546875" bestFit="1" customWidth="1"/>
    <col min="15" max="15" width="8" style="6" bestFit="1" customWidth="1"/>
    <col min="16" max="16" width="11" bestFit="1" customWidth="1"/>
    <col min="17" max="17" width="3.28515625" customWidth="1"/>
    <col min="18" max="19" width="8" bestFit="1" customWidth="1"/>
    <col min="20" max="20" width="4.5703125" customWidth="1"/>
    <col min="21" max="21" width="22" bestFit="1" customWidth="1"/>
    <col min="22" max="22" width="9" style="4"/>
    <col min="23" max="23" width="2.85546875" bestFit="1" customWidth="1"/>
    <col min="24" max="24" width="19.140625" bestFit="1" customWidth="1"/>
    <col min="25" max="25" width="7" bestFit="1" customWidth="1"/>
    <col min="26" max="26" width="2" style="4" bestFit="1" customWidth="1"/>
    <col min="27" max="27" width="20.5703125" style="87" bestFit="1" customWidth="1"/>
  </cols>
  <sheetData>
    <row r="1" spans="1:23" ht="15.75" x14ac:dyDescent="0.25">
      <c r="A1" t="s">
        <v>46</v>
      </c>
      <c r="G1" s="203" t="s">
        <v>422</v>
      </c>
      <c r="H1" s="203"/>
      <c r="I1" s="203"/>
      <c r="J1" s="203"/>
      <c r="K1" s="203"/>
      <c r="L1" s="203"/>
      <c r="M1" s="203"/>
      <c r="N1" s="203"/>
      <c r="O1" s="203"/>
      <c r="T1">
        <v>1</v>
      </c>
      <c r="U1" t="s">
        <v>94</v>
      </c>
      <c r="V1" s="79">
        <v>362.5</v>
      </c>
      <c r="W1">
        <v>15</v>
      </c>
    </row>
    <row r="2" spans="1:23" x14ac:dyDescent="0.25">
      <c r="A2" t="s">
        <v>47</v>
      </c>
      <c r="E2" s="33">
        <v>45739</v>
      </c>
      <c r="I2" s="11"/>
      <c r="N2" s="6"/>
      <c r="T2">
        <v>2</v>
      </c>
      <c r="U2" t="s">
        <v>63</v>
      </c>
      <c r="V2" s="79">
        <v>229.39</v>
      </c>
      <c r="W2">
        <v>12</v>
      </c>
    </row>
    <row r="3" spans="1:23" x14ac:dyDescent="0.25">
      <c r="A3" t="s">
        <v>62</v>
      </c>
      <c r="E3" s="33" t="s">
        <v>96</v>
      </c>
      <c r="I3" s="11"/>
      <c r="N3" s="6"/>
      <c r="T3">
        <v>3</v>
      </c>
      <c r="U3" t="s">
        <v>65</v>
      </c>
      <c r="V3" s="79">
        <v>212.4</v>
      </c>
      <c r="W3">
        <v>10</v>
      </c>
    </row>
    <row r="4" spans="1:23" x14ac:dyDescent="0.25">
      <c r="A4" t="s">
        <v>50</v>
      </c>
      <c r="E4" s="1" t="s">
        <v>592</v>
      </c>
      <c r="I4" s="11"/>
      <c r="N4" s="6"/>
      <c r="T4">
        <v>4</v>
      </c>
      <c r="U4" t="s">
        <v>321</v>
      </c>
      <c r="V4" s="79">
        <v>167.09</v>
      </c>
      <c r="W4">
        <v>8</v>
      </c>
    </row>
    <row r="5" spans="1:23" x14ac:dyDescent="0.25">
      <c r="A5" t="s">
        <v>48</v>
      </c>
      <c r="E5" s="1">
        <v>60</v>
      </c>
      <c r="I5" s="11"/>
      <c r="N5" s="6"/>
      <c r="T5">
        <v>5</v>
      </c>
      <c r="U5" t="s">
        <v>318</v>
      </c>
      <c r="V5" s="79">
        <v>148.68</v>
      </c>
      <c r="W5">
        <v>7</v>
      </c>
    </row>
    <row r="6" spans="1:23" x14ac:dyDescent="0.25">
      <c r="A6" t="s">
        <v>679</v>
      </c>
      <c r="E6" s="1">
        <v>77</v>
      </c>
      <c r="I6" s="11"/>
      <c r="N6" s="6"/>
      <c r="T6">
        <v>6</v>
      </c>
      <c r="U6" s="87" t="s">
        <v>107</v>
      </c>
      <c r="V6" s="79">
        <v>130.27000000000001</v>
      </c>
      <c r="W6">
        <v>6</v>
      </c>
    </row>
    <row r="7" spans="1:23" x14ac:dyDescent="0.25">
      <c r="E7" s="1"/>
      <c r="I7" s="11"/>
      <c r="N7" s="6"/>
      <c r="T7">
        <v>7</v>
      </c>
      <c r="U7" s="87" t="s">
        <v>542</v>
      </c>
      <c r="V7" s="4">
        <v>116.11</v>
      </c>
      <c r="W7">
        <v>5</v>
      </c>
    </row>
    <row r="8" spans="1:23" x14ac:dyDescent="0.25">
      <c r="A8" s="34" t="s">
        <v>43</v>
      </c>
      <c r="B8" s="67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04" t="s">
        <v>51</v>
      </c>
      <c r="I8" s="202"/>
      <c r="J8" s="205"/>
      <c r="K8" s="2"/>
      <c r="L8" s="25" t="s">
        <v>52</v>
      </c>
      <c r="M8" s="28"/>
      <c r="N8" s="202" t="s">
        <v>8</v>
      </c>
      <c r="O8" s="202"/>
      <c r="P8" s="29"/>
      <c r="T8">
        <v>8</v>
      </c>
      <c r="U8" t="s">
        <v>111</v>
      </c>
      <c r="V8" s="79">
        <v>107.62</v>
      </c>
      <c r="W8">
        <v>4</v>
      </c>
    </row>
    <row r="9" spans="1:23" x14ac:dyDescent="0.25">
      <c r="H9" s="18" t="s">
        <v>35</v>
      </c>
      <c r="I9" s="19" t="s">
        <v>37</v>
      </c>
      <c r="J9" s="20" t="s">
        <v>0</v>
      </c>
      <c r="K9" s="7"/>
      <c r="L9" s="26"/>
      <c r="M9" s="18" t="s">
        <v>0</v>
      </c>
      <c r="N9" s="19" t="s">
        <v>9</v>
      </c>
      <c r="O9" s="19" t="s">
        <v>5</v>
      </c>
      <c r="P9" s="20" t="s">
        <v>11</v>
      </c>
      <c r="T9">
        <v>9</v>
      </c>
      <c r="U9" s="87" t="s">
        <v>541</v>
      </c>
      <c r="V9" s="79">
        <v>99.12</v>
      </c>
      <c r="W9">
        <v>2</v>
      </c>
    </row>
    <row r="10" spans="1:23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T10">
        <v>10</v>
      </c>
      <c r="U10" s="87" t="s">
        <v>411</v>
      </c>
      <c r="V10" s="79">
        <v>90.62</v>
      </c>
      <c r="W10">
        <v>2</v>
      </c>
    </row>
    <row r="11" spans="1:23" ht="15.75" x14ac:dyDescent="0.25">
      <c r="A11" s="140" t="s">
        <v>480</v>
      </c>
      <c r="I11" s="4"/>
      <c r="J11" s="13"/>
      <c r="O11"/>
      <c r="P11" s="15"/>
      <c r="R11" s="3" t="s">
        <v>106</v>
      </c>
      <c r="T11">
        <v>11</v>
      </c>
      <c r="U11" t="s">
        <v>320</v>
      </c>
      <c r="V11" s="79">
        <v>36.82</v>
      </c>
      <c r="W11">
        <v>2</v>
      </c>
    </row>
    <row r="12" spans="1:23" x14ac:dyDescent="0.25">
      <c r="A12" t="s">
        <v>124</v>
      </c>
      <c r="B12" s="12" t="str">
        <f>VLOOKUP(A12,concorrenti!A:B,2,0)</f>
        <v>CASTELLOTTI</v>
      </c>
      <c r="C12" s="12" t="str">
        <f>VLOOKUP(A12,concorrenti!A:E,5,0)</f>
        <v>X</v>
      </c>
      <c r="D12" t="s">
        <v>102</v>
      </c>
      <c r="E12" s="87" t="s">
        <v>555</v>
      </c>
      <c r="F12" s="1">
        <v>1969</v>
      </c>
      <c r="H12">
        <v>190</v>
      </c>
      <c r="I12" s="4">
        <f t="shared" ref="I12:I59" si="0">IF(C12&lt;&gt;0,((1+RIGHT(F12,2)/100)-0.1),(1+RIGHT(F12,2)/100))</f>
        <v>1.5899999999999999</v>
      </c>
      <c r="J12" s="14">
        <f t="shared" ref="J12:J59" si="1">+H12*I12</f>
        <v>302.09999999999997</v>
      </c>
      <c r="K12" s="5"/>
      <c r="L12">
        <v>1</v>
      </c>
      <c r="M12">
        <f>VLOOKUP(L12,Regolamento!A:B,2,0)</f>
        <v>50</v>
      </c>
      <c r="N12" s="4">
        <f t="shared" ref="N12:N59" si="2">1+E$5/100</f>
        <v>1.6</v>
      </c>
      <c r="O12" s="4">
        <f t="shared" ref="O12:O59" si="3">1+E$6/100</f>
        <v>1.77</v>
      </c>
      <c r="P12" s="179">
        <f t="shared" ref="P12:P59" si="4">IF(H12&lt;&gt;0,+M12*N12*O12,0)</f>
        <v>141.6</v>
      </c>
      <c r="R12" s="6">
        <f t="shared" ref="R12:R59" si="5">+H12/E$5</f>
        <v>3.1666666666666665</v>
      </c>
      <c r="T12">
        <v>12</v>
      </c>
      <c r="U12" t="s">
        <v>93</v>
      </c>
      <c r="V12" s="79">
        <v>33.979999999999997</v>
      </c>
      <c r="W12">
        <v>2</v>
      </c>
    </row>
    <row r="13" spans="1:23" x14ac:dyDescent="0.25">
      <c r="A13" t="s">
        <v>285</v>
      </c>
      <c r="B13" s="12" t="str">
        <f>VLOOKUP(A13,concorrenti!A:B,2,0)</f>
        <v>CASTELLOTTI</v>
      </c>
      <c r="C13" s="12">
        <f>VLOOKUP(A13,concorrenti!A:E,5,0)</f>
        <v>0</v>
      </c>
      <c r="D13" t="s">
        <v>165</v>
      </c>
      <c r="E13" t="s">
        <v>507</v>
      </c>
      <c r="F13" s="1">
        <v>1977</v>
      </c>
      <c r="G13" s="5"/>
      <c r="H13">
        <v>184</v>
      </c>
      <c r="I13" s="4">
        <f t="shared" si="0"/>
        <v>1.77</v>
      </c>
      <c r="J13" s="14">
        <f t="shared" si="1"/>
        <v>325.68</v>
      </c>
      <c r="K13" s="5"/>
      <c r="L13">
        <v>2</v>
      </c>
      <c r="M13">
        <f>VLOOKUP(L13,Regolamento!A:B,2,0)</f>
        <v>45</v>
      </c>
      <c r="N13" s="4">
        <f t="shared" si="2"/>
        <v>1.6</v>
      </c>
      <c r="O13" s="4">
        <f t="shared" si="3"/>
        <v>1.77</v>
      </c>
      <c r="P13" s="15">
        <f t="shared" si="4"/>
        <v>127.44</v>
      </c>
      <c r="R13" s="6">
        <f t="shared" si="5"/>
        <v>3.0666666666666669</v>
      </c>
      <c r="T13">
        <v>13</v>
      </c>
      <c r="U13" s="87" t="s">
        <v>108</v>
      </c>
      <c r="V13" s="4">
        <v>16.989999999999998</v>
      </c>
      <c r="W13">
        <v>2</v>
      </c>
    </row>
    <row r="14" spans="1:23" x14ac:dyDescent="0.25">
      <c r="A14" t="s">
        <v>537</v>
      </c>
      <c r="B14" s="12" t="str">
        <f>VLOOKUP(A14,concorrenti!A:B,2,0)</f>
        <v>CAMS CASTIGLIONESE</v>
      </c>
      <c r="C14" s="12">
        <f>VLOOKUP(A14,concorrenti!A:E,5,0)</f>
        <v>0</v>
      </c>
      <c r="D14" t="s">
        <v>166</v>
      </c>
      <c r="E14" t="s">
        <v>505</v>
      </c>
      <c r="F14" s="1">
        <v>1973</v>
      </c>
      <c r="H14">
        <v>192</v>
      </c>
      <c r="I14" s="4">
        <f t="shared" si="0"/>
        <v>1.73</v>
      </c>
      <c r="J14" s="14">
        <f t="shared" si="1"/>
        <v>332.15999999999997</v>
      </c>
      <c r="K14" s="5"/>
      <c r="L14">
        <v>3</v>
      </c>
      <c r="M14">
        <f>VLOOKUP(L14,Regolamento!A:B,2,0)</f>
        <v>41</v>
      </c>
      <c r="N14" s="4">
        <f t="shared" si="2"/>
        <v>1.6</v>
      </c>
      <c r="O14" s="4">
        <f t="shared" si="3"/>
        <v>1.77</v>
      </c>
      <c r="P14" s="15">
        <f t="shared" si="4"/>
        <v>116.11200000000002</v>
      </c>
      <c r="R14" s="6">
        <f t="shared" si="5"/>
        <v>3.2</v>
      </c>
      <c r="T14">
        <v>14</v>
      </c>
      <c r="U14" s="87" t="s">
        <v>109</v>
      </c>
      <c r="V14" s="79">
        <v>2.83</v>
      </c>
      <c r="W14">
        <v>2</v>
      </c>
    </row>
    <row r="15" spans="1:23" x14ac:dyDescent="0.25">
      <c r="A15" t="s">
        <v>436</v>
      </c>
      <c r="B15" s="12" t="str">
        <f>VLOOKUP(A15,concorrenti!A:B,2,0)</f>
        <v>PROGETTO MITE</v>
      </c>
      <c r="C15" s="12">
        <f>VLOOKUP(A15,concorrenti!A:E,5,0)</f>
        <v>0</v>
      </c>
      <c r="D15" t="s">
        <v>169</v>
      </c>
      <c r="E15" t="s">
        <v>567</v>
      </c>
      <c r="F15" s="1">
        <v>1973</v>
      </c>
      <c r="H15">
        <v>196</v>
      </c>
      <c r="I15" s="4">
        <f t="shared" si="0"/>
        <v>1.73</v>
      </c>
      <c r="J15" s="14">
        <f t="shared" si="1"/>
        <v>339.08</v>
      </c>
      <c r="K15" s="9"/>
      <c r="L15">
        <v>4</v>
      </c>
      <c r="M15">
        <f>VLOOKUP(L15,Regolamento!A:B,2,0)</f>
        <v>38</v>
      </c>
      <c r="N15" s="4">
        <f t="shared" si="2"/>
        <v>1.6</v>
      </c>
      <c r="O15" s="4">
        <f t="shared" si="3"/>
        <v>1.77</v>
      </c>
      <c r="P15" s="15">
        <f t="shared" si="4"/>
        <v>107.61600000000001</v>
      </c>
      <c r="R15" s="6">
        <f t="shared" si="5"/>
        <v>3.2666666666666666</v>
      </c>
      <c r="U15" s="87"/>
      <c r="V15" s="79"/>
    </row>
    <row r="16" spans="1:23" x14ac:dyDescent="0.25">
      <c r="A16" t="s">
        <v>445</v>
      </c>
      <c r="B16" s="12" t="str">
        <f>VLOOKUP(A16,concorrenti!A:B,2,0)</f>
        <v>VCC CARDUCCI</v>
      </c>
      <c r="C16" s="12">
        <f>VLOOKUP(A16,concorrenti!A:E,5,0)</f>
        <v>0</v>
      </c>
      <c r="D16" t="s">
        <v>166</v>
      </c>
      <c r="E16" t="s">
        <v>566</v>
      </c>
      <c r="F16" s="1">
        <v>1973</v>
      </c>
      <c r="H16">
        <v>207</v>
      </c>
      <c r="I16" s="4">
        <f t="shared" si="0"/>
        <v>1.73</v>
      </c>
      <c r="J16" s="14">
        <f t="shared" si="1"/>
        <v>358.11</v>
      </c>
      <c r="K16" s="5"/>
      <c r="L16">
        <v>5</v>
      </c>
      <c r="M16">
        <f>VLOOKUP(L16,Regolamento!A:B,2,0)</f>
        <v>36</v>
      </c>
      <c r="N16" s="4">
        <f t="shared" si="2"/>
        <v>1.6</v>
      </c>
      <c r="O16" s="4">
        <f t="shared" si="3"/>
        <v>1.77</v>
      </c>
      <c r="P16" s="15">
        <f t="shared" si="4"/>
        <v>101.952</v>
      </c>
      <c r="R16" s="6">
        <f t="shared" si="5"/>
        <v>3.45</v>
      </c>
      <c r="U16" s="87"/>
      <c r="V16" s="79"/>
    </row>
    <row r="17" spans="1:22" x14ac:dyDescent="0.25">
      <c r="A17" t="s">
        <v>534</v>
      </c>
      <c r="B17" s="12" t="str">
        <f>VLOOKUP(A17,concorrenti!A:B,2,0)</f>
        <v>RI PORSCHE 356 (BS)</v>
      </c>
      <c r="C17" s="12">
        <f>VLOOKUP(A17,concorrenti!A:E,5,0)</f>
        <v>0</v>
      </c>
      <c r="D17" t="s">
        <v>102</v>
      </c>
      <c r="E17" t="s">
        <v>352</v>
      </c>
      <c r="F17" s="1">
        <v>1938</v>
      </c>
      <c r="H17">
        <v>261</v>
      </c>
      <c r="I17" s="4">
        <f t="shared" si="0"/>
        <v>1.38</v>
      </c>
      <c r="J17" s="14">
        <f t="shared" si="1"/>
        <v>360.17999999999995</v>
      </c>
      <c r="K17" s="5"/>
      <c r="L17">
        <v>6</v>
      </c>
      <c r="M17">
        <f>VLOOKUP(L17,Regolamento!A:B,2,0)</f>
        <v>35</v>
      </c>
      <c r="N17" s="4">
        <f t="shared" si="2"/>
        <v>1.6</v>
      </c>
      <c r="O17" s="4">
        <f t="shared" si="3"/>
        <v>1.77</v>
      </c>
      <c r="P17" s="15">
        <f t="shared" si="4"/>
        <v>99.12</v>
      </c>
      <c r="R17" s="6">
        <f t="shared" si="5"/>
        <v>4.3499999999999996</v>
      </c>
      <c r="U17" s="87"/>
      <c r="V17" s="79"/>
    </row>
    <row r="18" spans="1:22" x14ac:dyDescent="0.25">
      <c r="A18" t="s">
        <v>386</v>
      </c>
      <c r="B18" s="12" t="str">
        <f>VLOOKUP(A18,concorrenti!A:B,2,0)</f>
        <v>CAVEM</v>
      </c>
      <c r="C18" s="12">
        <f>VLOOKUP(A18,concorrenti!A:E,5,0)</f>
        <v>0</v>
      </c>
      <c r="D18" t="s">
        <v>351</v>
      </c>
      <c r="E18" t="s">
        <v>554</v>
      </c>
      <c r="F18" s="1">
        <v>1969</v>
      </c>
      <c r="H18">
        <v>266</v>
      </c>
      <c r="I18" s="4">
        <f t="shared" si="0"/>
        <v>1.69</v>
      </c>
      <c r="J18" s="14">
        <f t="shared" si="1"/>
        <v>449.53999999999996</v>
      </c>
      <c r="K18" s="5"/>
      <c r="L18">
        <v>7</v>
      </c>
      <c r="M18">
        <f>VLOOKUP(L18,Regolamento!A:B,2,0)</f>
        <v>34</v>
      </c>
      <c r="N18" s="4">
        <f t="shared" si="2"/>
        <v>1.6</v>
      </c>
      <c r="O18" s="4">
        <f t="shared" si="3"/>
        <v>1.77</v>
      </c>
      <c r="P18" s="15">
        <f t="shared" si="4"/>
        <v>96.288000000000011</v>
      </c>
      <c r="R18" s="6">
        <f t="shared" si="5"/>
        <v>4.4333333333333336</v>
      </c>
    </row>
    <row r="19" spans="1:22" x14ac:dyDescent="0.25">
      <c r="A19" t="s">
        <v>535</v>
      </c>
      <c r="B19" s="12" t="str">
        <f>VLOOKUP(A19,concorrenti!A:B,2,0)</f>
        <v>CASTELLOTTI</v>
      </c>
      <c r="C19" s="12">
        <f>VLOOKUP(A19,concorrenti!A:E,5,0)</f>
        <v>0</v>
      </c>
      <c r="D19" t="s">
        <v>547</v>
      </c>
      <c r="E19" t="s">
        <v>548</v>
      </c>
      <c r="F19" s="1">
        <v>1957</v>
      </c>
      <c r="H19">
        <v>309</v>
      </c>
      <c r="I19" s="4">
        <f t="shared" si="0"/>
        <v>1.5699999999999998</v>
      </c>
      <c r="J19" s="14">
        <f t="shared" si="1"/>
        <v>485.12999999999994</v>
      </c>
      <c r="K19" s="5"/>
      <c r="L19">
        <v>8</v>
      </c>
      <c r="M19">
        <f>VLOOKUP(L19,Regolamento!A:B,2,0)</f>
        <v>33</v>
      </c>
      <c r="N19" s="4">
        <f t="shared" si="2"/>
        <v>1.6</v>
      </c>
      <c r="O19" s="4">
        <f t="shared" si="3"/>
        <v>1.77</v>
      </c>
      <c r="P19" s="15">
        <f t="shared" si="4"/>
        <v>93.456000000000003</v>
      </c>
      <c r="R19" s="6">
        <f t="shared" si="5"/>
        <v>5.15</v>
      </c>
    </row>
    <row r="20" spans="1:22" x14ac:dyDescent="0.25">
      <c r="A20" t="s">
        <v>396</v>
      </c>
      <c r="B20" s="12" t="str">
        <f>VLOOKUP(A20,concorrenti!A:B,2,0)</f>
        <v>OLD WHEELS</v>
      </c>
      <c r="C20" s="12">
        <f>VLOOKUP(A20,concorrenti!A:E,5,0)</f>
        <v>0</v>
      </c>
      <c r="D20" t="s">
        <v>163</v>
      </c>
      <c r="E20" t="s">
        <v>588</v>
      </c>
      <c r="F20" s="1">
        <v>1996</v>
      </c>
      <c r="G20" s="5"/>
      <c r="H20">
        <v>255</v>
      </c>
      <c r="I20" s="4">
        <f t="shared" si="0"/>
        <v>1.96</v>
      </c>
      <c r="J20" s="14">
        <f t="shared" si="1"/>
        <v>499.8</v>
      </c>
      <c r="K20" s="5"/>
      <c r="L20">
        <v>9</v>
      </c>
      <c r="M20">
        <f>VLOOKUP(L20,Regolamento!A:B,2,0)</f>
        <v>32</v>
      </c>
      <c r="N20" s="4">
        <f t="shared" si="2"/>
        <v>1.6</v>
      </c>
      <c r="O20" s="4">
        <f t="shared" si="3"/>
        <v>1.77</v>
      </c>
      <c r="P20" s="98">
        <f t="shared" si="4"/>
        <v>90.624000000000009</v>
      </c>
      <c r="R20" s="6">
        <f t="shared" si="5"/>
        <v>4.25</v>
      </c>
    </row>
    <row r="21" spans="1:22" x14ac:dyDescent="0.25">
      <c r="A21" t="s">
        <v>73</v>
      </c>
      <c r="B21" s="12" t="str">
        <f>VLOOKUP(A21,concorrenti!A:B,2,0)</f>
        <v>CASTELLOTTI</v>
      </c>
      <c r="C21" s="12">
        <f>VLOOKUP(A21,concorrenti!A:E,5,0)</f>
        <v>0</v>
      </c>
      <c r="D21" t="s">
        <v>547</v>
      </c>
      <c r="E21" t="s">
        <v>558</v>
      </c>
      <c r="F21" s="1">
        <v>1970</v>
      </c>
      <c r="H21">
        <v>296</v>
      </c>
      <c r="I21" s="4">
        <f t="shared" si="0"/>
        <v>1.7</v>
      </c>
      <c r="J21" s="14">
        <f t="shared" si="1"/>
        <v>503.2</v>
      </c>
      <c r="K21" s="5"/>
      <c r="L21">
        <v>10</v>
      </c>
      <c r="M21">
        <f>VLOOKUP(L21,Regolamento!A:B,2,0)</f>
        <v>31</v>
      </c>
      <c r="N21" s="4">
        <f t="shared" si="2"/>
        <v>1.6</v>
      </c>
      <c r="O21" s="4">
        <f t="shared" si="3"/>
        <v>1.77</v>
      </c>
      <c r="P21" s="15">
        <f t="shared" si="4"/>
        <v>87.792000000000002</v>
      </c>
      <c r="R21" s="6">
        <f t="shared" si="5"/>
        <v>4.9333333333333336</v>
      </c>
    </row>
    <row r="22" spans="1:22" x14ac:dyDescent="0.25">
      <c r="A22" s="8" t="s">
        <v>316</v>
      </c>
      <c r="B22" s="12" t="str">
        <f>VLOOKUP(A22,concorrenti!A:B,2,0)</f>
        <v xml:space="preserve"> CAVEC</v>
      </c>
      <c r="C22" s="12">
        <f>VLOOKUP(A22,concorrenti!A:E,5,0)</f>
        <v>0</v>
      </c>
      <c r="D22" t="s">
        <v>102</v>
      </c>
      <c r="E22" t="s">
        <v>561</v>
      </c>
      <c r="F22" s="1">
        <v>1971</v>
      </c>
      <c r="H22">
        <v>296</v>
      </c>
      <c r="I22" s="4">
        <f t="shared" si="0"/>
        <v>1.71</v>
      </c>
      <c r="J22" s="14">
        <f t="shared" si="1"/>
        <v>506.15999999999997</v>
      </c>
      <c r="K22" s="5"/>
      <c r="L22">
        <v>11</v>
      </c>
      <c r="M22">
        <f>VLOOKUP(L22,Regolamento!A:B,2,0)</f>
        <v>30</v>
      </c>
      <c r="N22" s="4">
        <f t="shared" si="2"/>
        <v>1.6</v>
      </c>
      <c r="O22" s="4">
        <f t="shared" si="3"/>
        <v>1.77</v>
      </c>
      <c r="P22" s="15">
        <f t="shared" si="4"/>
        <v>84.960000000000008</v>
      </c>
      <c r="R22" s="6">
        <f t="shared" si="5"/>
        <v>4.9333333333333336</v>
      </c>
    </row>
    <row r="23" spans="1:22" x14ac:dyDescent="0.25">
      <c r="A23" t="s">
        <v>237</v>
      </c>
      <c r="B23" s="12" t="str">
        <f>VLOOKUP(A23,concorrenti!A:B,2,0)</f>
        <v>CAVEM</v>
      </c>
      <c r="C23" s="12">
        <f>VLOOKUP(A23,concorrenti!A:E,5,0)</f>
        <v>0</v>
      </c>
      <c r="D23" t="s">
        <v>165</v>
      </c>
      <c r="E23" t="s">
        <v>563</v>
      </c>
      <c r="F23" s="1">
        <v>1972</v>
      </c>
      <c r="H23">
        <v>305</v>
      </c>
      <c r="I23" s="4">
        <f t="shared" si="0"/>
        <v>1.72</v>
      </c>
      <c r="J23" s="14">
        <f t="shared" si="1"/>
        <v>524.6</v>
      </c>
      <c r="K23" s="5"/>
      <c r="L23">
        <v>12</v>
      </c>
      <c r="M23">
        <f>VLOOKUP(L23,Regolamento!A:B,2,0)</f>
        <v>29</v>
      </c>
      <c r="N23" s="4">
        <f t="shared" si="2"/>
        <v>1.6</v>
      </c>
      <c r="O23" s="4">
        <f t="shared" si="3"/>
        <v>1.77</v>
      </c>
      <c r="P23" s="15">
        <f t="shared" si="4"/>
        <v>82.128000000000014</v>
      </c>
      <c r="R23" s="6">
        <f t="shared" si="5"/>
        <v>5.083333333333333</v>
      </c>
    </row>
    <row r="24" spans="1:22" x14ac:dyDescent="0.25">
      <c r="A24" t="s">
        <v>12</v>
      </c>
      <c r="B24" s="12" t="str">
        <f>VLOOKUP(A24,concorrenti!A:B,2,0)</f>
        <v>VAMS</v>
      </c>
      <c r="C24" s="12">
        <f>VLOOKUP(A24,concorrenti!A:E,5,0)</f>
        <v>0</v>
      </c>
      <c r="D24" t="s">
        <v>351</v>
      </c>
      <c r="E24" s="87">
        <v>356</v>
      </c>
      <c r="F24" s="1">
        <v>1962</v>
      </c>
      <c r="G24" s="9"/>
      <c r="H24">
        <v>331</v>
      </c>
      <c r="I24" s="4">
        <f t="shared" si="0"/>
        <v>1.62</v>
      </c>
      <c r="J24" s="14">
        <f t="shared" si="1"/>
        <v>536.22</v>
      </c>
      <c r="K24" s="5"/>
      <c r="L24">
        <v>13</v>
      </c>
      <c r="M24">
        <f>VLOOKUP(L24,Regolamento!A:B,2,0)</f>
        <v>28</v>
      </c>
      <c r="N24" s="4">
        <f t="shared" si="2"/>
        <v>1.6</v>
      </c>
      <c r="O24" s="4">
        <f t="shared" si="3"/>
        <v>1.77</v>
      </c>
      <c r="P24" s="15">
        <f t="shared" si="4"/>
        <v>79.296000000000006</v>
      </c>
      <c r="R24" s="6">
        <f t="shared" si="5"/>
        <v>5.5166666666666666</v>
      </c>
    </row>
    <row r="25" spans="1:22" x14ac:dyDescent="0.25">
      <c r="A25" t="s">
        <v>439</v>
      </c>
      <c r="B25" s="12" t="str">
        <f>VLOOKUP(A25,concorrenti!A:B,2,0)</f>
        <v>CASTELLOTTI</v>
      </c>
      <c r="C25" s="12">
        <f>VLOOKUP(A25,concorrenti!A:E,5,0)</f>
        <v>0</v>
      </c>
      <c r="D25" t="s">
        <v>166</v>
      </c>
      <c r="E25" s="87" t="s">
        <v>560</v>
      </c>
      <c r="F25" s="1">
        <v>1971</v>
      </c>
      <c r="H25">
        <v>314</v>
      </c>
      <c r="I25" s="4">
        <f t="shared" si="0"/>
        <v>1.71</v>
      </c>
      <c r="J25" s="14">
        <f t="shared" si="1"/>
        <v>536.93999999999994</v>
      </c>
      <c r="K25" s="5"/>
      <c r="L25">
        <v>14</v>
      </c>
      <c r="M25">
        <f>VLOOKUP(L25,Regolamento!A:B,2,0)</f>
        <v>27</v>
      </c>
      <c r="N25" s="4">
        <f t="shared" si="2"/>
        <v>1.6</v>
      </c>
      <c r="O25" s="4">
        <f t="shared" si="3"/>
        <v>1.77</v>
      </c>
      <c r="P25" s="15">
        <f t="shared" si="4"/>
        <v>76.464000000000013</v>
      </c>
      <c r="R25" s="6">
        <f t="shared" si="5"/>
        <v>5.2333333333333334</v>
      </c>
    </row>
    <row r="26" spans="1:22" x14ac:dyDescent="0.25">
      <c r="A26" t="s">
        <v>17</v>
      </c>
      <c r="B26" s="12" t="str">
        <f>VLOOKUP(A26,concorrenti!A:B,2,0)</f>
        <v>VAMS</v>
      </c>
      <c r="C26" s="12">
        <f>VLOOKUP(A26,concorrenti!A:E,5,0)</f>
        <v>0</v>
      </c>
      <c r="D26" t="s">
        <v>165</v>
      </c>
      <c r="E26" t="s">
        <v>565</v>
      </c>
      <c r="F26" s="1">
        <v>1972</v>
      </c>
      <c r="H26">
        <v>314</v>
      </c>
      <c r="I26" s="4">
        <f t="shared" si="0"/>
        <v>1.72</v>
      </c>
      <c r="J26" s="14">
        <f t="shared" si="1"/>
        <v>540.08000000000004</v>
      </c>
      <c r="K26" s="5"/>
      <c r="L26">
        <v>15</v>
      </c>
      <c r="M26">
        <f>VLOOKUP(L26,Regolamento!A:B,2,0)</f>
        <v>26</v>
      </c>
      <c r="N26" s="4">
        <f t="shared" si="2"/>
        <v>1.6</v>
      </c>
      <c r="O26" s="4">
        <f t="shared" si="3"/>
        <v>1.77</v>
      </c>
      <c r="P26" s="15">
        <f t="shared" si="4"/>
        <v>73.632000000000005</v>
      </c>
      <c r="R26" s="6">
        <f t="shared" si="5"/>
        <v>5.2333333333333334</v>
      </c>
    </row>
    <row r="27" spans="1:22" x14ac:dyDescent="0.25">
      <c r="A27" t="s">
        <v>143</v>
      </c>
      <c r="B27" s="12" t="str">
        <f>VLOOKUP(A27,concorrenti!A:B,2,0)</f>
        <v>AMAMS</v>
      </c>
      <c r="C27" s="12">
        <f>VLOOKUP(A27,concorrenti!A:E,5,0)</f>
        <v>0</v>
      </c>
      <c r="D27" t="s">
        <v>547</v>
      </c>
      <c r="E27" t="s">
        <v>481</v>
      </c>
      <c r="F27" s="1">
        <v>1953</v>
      </c>
      <c r="G27" s="5"/>
      <c r="H27">
        <v>356</v>
      </c>
      <c r="I27" s="4">
        <f t="shared" si="0"/>
        <v>1.53</v>
      </c>
      <c r="J27" s="14">
        <f t="shared" si="1"/>
        <v>544.68000000000006</v>
      </c>
      <c r="K27" s="5"/>
      <c r="L27">
        <v>16</v>
      </c>
      <c r="M27">
        <f>VLOOKUP(L27,Regolamento!A:B,2,0)</f>
        <v>25</v>
      </c>
      <c r="N27" s="4">
        <f t="shared" si="2"/>
        <v>1.6</v>
      </c>
      <c r="O27" s="4">
        <f t="shared" si="3"/>
        <v>1.77</v>
      </c>
      <c r="P27" s="15">
        <f t="shared" si="4"/>
        <v>70.8</v>
      </c>
      <c r="R27" s="6">
        <f t="shared" si="5"/>
        <v>5.9333333333333336</v>
      </c>
    </row>
    <row r="28" spans="1:22" x14ac:dyDescent="0.25">
      <c r="A28" t="s">
        <v>536</v>
      </c>
      <c r="B28" s="12" t="str">
        <f>VLOOKUP(A28,concorrenti!A:B,2,0)</f>
        <v>CASTELLOTTI</v>
      </c>
      <c r="C28" s="12">
        <f>VLOOKUP(A28,concorrenti!A:E,5,0)</f>
        <v>0</v>
      </c>
      <c r="D28" t="s">
        <v>166</v>
      </c>
      <c r="E28" t="s">
        <v>564</v>
      </c>
      <c r="F28" s="1">
        <v>1972</v>
      </c>
      <c r="H28">
        <v>322</v>
      </c>
      <c r="I28" s="4">
        <f t="shared" si="0"/>
        <v>1.72</v>
      </c>
      <c r="J28" s="14">
        <f t="shared" si="1"/>
        <v>553.84</v>
      </c>
      <c r="K28" s="5"/>
      <c r="L28">
        <v>17</v>
      </c>
      <c r="M28">
        <f>VLOOKUP(L28,Regolamento!A:B,2,0)</f>
        <v>24</v>
      </c>
      <c r="N28" s="4">
        <f t="shared" si="2"/>
        <v>1.6</v>
      </c>
      <c r="O28" s="4">
        <f t="shared" si="3"/>
        <v>1.77</v>
      </c>
      <c r="P28" s="15">
        <f t="shared" si="4"/>
        <v>67.968000000000018</v>
      </c>
      <c r="R28" s="6">
        <f t="shared" si="5"/>
        <v>5.3666666666666663</v>
      </c>
    </row>
    <row r="29" spans="1:22" x14ac:dyDescent="0.25">
      <c r="A29" t="s">
        <v>307</v>
      </c>
      <c r="B29" s="12" t="str">
        <f>VLOOKUP(A29,concorrenti!A:B,2,0)</f>
        <v xml:space="preserve"> CAVEC</v>
      </c>
      <c r="C29" s="12">
        <f>VLOOKUP(A29,concorrenti!A:E,5,0)</f>
        <v>0</v>
      </c>
      <c r="D29" t="s">
        <v>166</v>
      </c>
      <c r="E29" t="s">
        <v>505</v>
      </c>
      <c r="F29" s="1">
        <v>1980</v>
      </c>
      <c r="H29">
        <v>315</v>
      </c>
      <c r="I29" s="4">
        <f t="shared" si="0"/>
        <v>1.8</v>
      </c>
      <c r="J29" s="14">
        <f t="shared" si="1"/>
        <v>567</v>
      </c>
      <c r="K29" s="5"/>
      <c r="L29">
        <v>18</v>
      </c>
      <c r="M29">
        <f>VLOOKUP(L29,Regolamento!A:B,2,0)</f>
        <v>23</v>
      </c>
      <c r="N29" s="4">
        <f t="shared" si="2"/>
        <v>1.6</v>
      </c>
      <c r="O29" s="4">
        <f t="shared" si="3"/>
        <v>1.77</v>
      </c>
      <c r="P29" s="15">
        <f t="shared" si="4"/>
        <v>65.13600000000001</v>
      </c>
      <c r="R29" s="6">
        <f t="shared" si="5"/>
        <v>5.25</v>
      </c>
    </row>
    <row r="30" spans="1:22" x14ac:dyDescent="0.25">
      <c r="A30" t="s">
        <v>314</v>
      </c>
      <c r="B30" s="12" t="str">
        <f>VLOOKUP(A30,concorrenti!A:B,2,0)</f>
        <v>AMAMS</v>
      </c>
      <c r="C30" s="12">
        <f>VLOOKUP(A30,concorrenti!A:E,5,0)</f>
        <v>0</v>
      </c>
      <c r="D30" t="s">
        <v>575</v>
      </c>
      <c r="E30" t="s">
        <v>576</v>
      </c>
      <c r="F30" s="1">
        <v>1988</v>
      </c>
      <c r="H30">
        <v>318</v>
      </c>
      <c r="I30" s="4">
        <f t="shared" si="0"/>
        <v>1.88</v>
      </c>
      <c r="J30" s="14">
        <f t="shared" si="1"/>
        <v>597.83999999999992</v>
      </c>
      <c r="K30" s="5"/>
      <c r="L30">
        <v>19</v>
      </c>
      <c r="M30">
        <f>VLOOKUP(L30,Regolamento!A:B,2,0)</f>
        <v>22</v>
      </c>
      <c r="N30" s="4">
        <f t="shared" si="2"/>
        <v>1.6</v>
      </c>
      <c r="O30" s="4">
        <f t="shared" si="3"/>
        <v>1.77</v>
      </c>
      <c r="P30" s="15">
        <f t="shared" si="4"/>
        <v>62.304000000000009</v>
      </c>
      <c r="R30" s="6">
        <f t="shared" si="5"/>
        <v>5.3</v>
      </c>
    </row>
    <row r="31" spans="1:22" x14ac:dyDescent="0.25">
      <c r="A31" t="s">
        <v>160</v>
      </c>
      <c r="B31" s="12" t="str">
        <f>VLOOKUP(A31,concorrenti!A:B,2,0)</f>
        <v>VCC COMO</v>
      </c>
      <c r="C31" s="12" t="str">
        <f>VLOOKUP(A31,concorrenti!A:E,5,0)</f>
        <v>X</v>
      </c>
      <c r="D31" t="s">
        <v>166</v>
      </c>
      <c r="E31" t="s">
        <v>170</v>
      </c>
      <c r="F31" s="1">
        <v>1972</v>
      </c>
      <c r="G31" s="5"/>
      <c r="H31">
        <v>374</v>
      </c>
      <c r="I31" s="4">
        <f t="shared" si="0"/>
        <v>1.6199999999999999</v>
      </c>
      <c r="J31" s="14">
        <f t="shared" si="1"/>
        <v>605.88</v>
      </c>
      <c r="K31" s="5"/>
      <c r="L31">
        <v>20</v>
      </c>
      <c r="M31">
        <f>VLOOKUP(L31,Regolamento!A:B,2,0)</f>
        <v>21</v>
      </c>
      <c r="N31" s="4">
        <f t="shared" si="2"/>
        <v>1.6</v>
      </c>
      <c r="O31" s="4">
        <f t="shared" si="3"/>
        <v>1.77</v>
      </c>
      <c r="P31" s="179">
        <f t="shared" si="4"/>
        <v>59.472000000000001</v>
      </c>
      <c r="R31" s="6">
        <f t="shared" si="5"/>
        <v>6.2333333333333334</v>
      </c>
    </row>
    <row r="32" spans="1:22" x14ac:dyDescent="0.25">
      <c r="A32" t="s">
        <v>77</v>
      </c>
      <c r="B32" s="12" t="str">
        <f>VLOOKUP(A32,concorrenti!A:B,2,0)</f>
        <v>CASTELLOTTI</v>
      </c>
      <c r="C32" s="12">
        <f>VLOOKUP(A32,concorrenti!A:E,5,0)</f>
        <v>0</v>
      </c>
      <c r="D32" t="s">
        <v>547</v>
      </c>
      <c r="E32" t="s">
        <v>519</v>
      </c>
      <c r="F32" s="1">
        <v>1993</v>
      </c>
      <c r="G32" s="5"/>
      <c r="H32">
        <v>318</v>
      </c>
      <c r="I32" s="4">
        <f t="shared" si="0"/>
        <v>1.9300000000000002</v>
      </c>
      <c r="J32" s="14">
        <f t="shared" si="1"/>
        <v>613.74</v>
      </c>
      <c r="K32" s="5"/>
      <c r="L32">
        <v>21</v>
      </c>
      <c r="M32">
        <f>VLOOKUP(L32,Regolamento!A:B,2,0)</f>
        <v>20</v>
      </c>
      <c r="N32" s="4">
        <f t="shared" si="2"/>
        <v>1.6</v>
      </c>
      <c r="O32" s="4">
        <f t="shared" si="3"/>
        <v>1.77</v>
      </c>
      <c r="P32" s="15">
        <f t="shared" si="4"/>
        <v>56.64</v>
      </c>
      <c r="R32" s="6">
        <f t="shared" si="5"/>
        <v>5.3</v>
      </c>
    </row>
    <row r="33" spans="1:18" x14ac:dyDescent="0.25">
      <c r="A33" t="s">
        <v>295</v>
      </c>
      <c r="B33" s="12" t="str">
        <f>VLOOKUP(A33,concorrenti!A:B,2,0)</f>
        <v xml:space="preserve"> PROGETTO MITE</v>
      </c>
      <c r="C33" s="12">
        <f>VLOOKUP(A33,concorrenti!A:E,5,0)</f>
        <v>0</v>
      </c>
      <c r="D33" t="s">
        <v>315</v>
      </c>
      <c r="E33" s="87" t="s">
        <v>546</v>
      </c>
      <c r="F33" s="1">
        <v>1953</v>
      </c>
      <c r="G33" s="5"/>
      <c r="H33">
        <v>404</v>
      </c>
      <c r="I33" s="4">
        <f t="shared" si="0"/>
        <v>1.53</v>
      </c>
      <c r="J33" s="14">
        <f t="shared" si="1"/>
        <v>618.12</v>
      </c>
      <c r="K33" s="5"/>
      <c r="L33">
        <v>22</v>
      </c>
      <c r="M33">
        <f>VLOOKUP(L33,Regolamento!A:B,2,0)</f>
        <v>19</v>
      </c>
      <c r="N33" s="4">
        <f t="shared" si="2"/>
        <v>1.6</v>
      </c>
      <c r="O33" s="4">
        <f t="shared" si="3"/>
        <v>1.77</v>
      </c>
      <c r="P33" s="15">
        <f t="shared" si="4"/>
        <v>53.808000000000007</v>
      </c>
      <c r="R33" s="6">
        <f t="shared" si="5"/>
        <v>6.7333333333333334</v>
      </c>
    </row>
    <row r="34" spans="1:18" x14ac:dyDescent="0.25">
      <c r="A34" t="s">
        <v>22</v>
      </c>
      <c r="B34" s="12" t="str">
        <f>VLOOKUP(A34,concorrenti!A:B,2,0)</f>
        <v>CASTELLOTTI</v>
      </c>
      <c r="C34" s="12">
        <f>VLOOKUP(A34,concorrenti!A:E,5,0)</f>
        <v>0</v>
      </c>
      <c r="D34" t="s">
        <v>166</v>
      </c>
      <c r="E34" t="s">
        <v>570</v>
      </c>
      <c r="F34" s="1">
        <v>1976</v>
      </c>
      <c r="G34" s="5"/>
      <c r="H34">
        <v>356</v>
      </c>
      <c r="I34" s="4">
        <f t="shared" si="0"/>
        <v>1.76</v>
      </c>
      <c r="J34" s="14">
        <f t="shared" si="1"/>
        <v>626.56000000000006</v>
      </c>
      <c r="K34" s="5"/>
      <c r="L34">
        <v>23</v>
      </c>
      <c r="M34">
        <f>VLOOKUP(L34,Regolamento!A:B,2,0)</f>
        <v>18</v>
      </c>
      <c r="N34" s="4">
        <f t="shared" si="2"/>
        <v>1.6</v>
      </c>
      <c r="O34" s="4">
        <f t="shared" si="3"/>
        <v>1.77</v>
      </c>
      <c r="P34" s="15">
        <f t="shared" si="4"/>
        <v>50.975999999999999</v>
      </c>
      <c r="R34" s="6">
        <f t="shared" si="5"/>
        <v>5.9333333333333336</v>
      </c>
    </row>
    <row r="35" spans="1:18" x14ac:dyDescent="0.25">
      <c r="A35" t="s">
        <v>123</v>
      </c>
      <c r="B35" s="12" t="str">
        <f>VLOOKUP(A35,concorrenti!A:B,2,0)</f>
        <v>OROBICO</v>
      </c>
      <c r="C35" s="12">
        <f>VLOOKUP(A35,concorrenti!A:E,5,0)</f>
        <v>0</v>
      </c>
      <c r="D35" t="s">
        <v>544</v>
      </c>
      <c r="E35" t="s">
        <v>545</v>
      </c>
      <c r="F35" s="1">
        <v>1928</v>
      </c>
      <c r="G35" s="5"/>
      <c r="H35">
        <v>498</v>
      </c>
      <c r="I35" s="4">
        <f t="shared" si="0"/>
        <v>1.28</v>
      </c>
      <c r="J35" s="14">
        <f t="shared" si="1"/>
        <v>637.44000000000005</v>
      </c>
      <c r="K35" s="5"/>
      <c r="L35">
        <v>24</v>
      </c>
      <c r="M35">
        <f>VLOOKUP(L35,Regolamento!A:B,2,0)</f>
        <v>17</v>
      </c>
      <c r="N35" s="4">
        <f t="shared" si="2"/>
        <v>1.6</v>
      </c>
      <c r="O35" s="4">
        <f t="shared" si="3"/>
        <v>1.77</v>
      </c>
      <c r="P35" s="15">
        <f t="shared" si="4"/>
        <v>48.144000000000005</v>
      </c>
      <c r="R35" s="6">
        <f t="shared" si="5"/>
        <v>8.3000000000000007</v>
      </c>
    </row>
    <row r="36" spans="1:18" x14ac:dyDescent="0.25">
      <c r="A36" s="8" t="s">
        <v>346</v>
      </c>
      <c r="B36" s="12" t="str">
        <f>VLOOKUP(A36,concorrenti!A:B,2,0)</f>
        <v xml:space="preserve"> VCC CARDUCCI</v>
      </c>
      <c r="C36" s="12">
        <f>VLOOKUP(A36,concorrenti!A:E,5,0)</f>
        <v>0</v>
      </c>
      <c r="D36" t="s">
        <v>166</v>
      </c>
      <c r="E36" s="141" t="s">
        <v>577</v>
      </c>
      <c r="F36" s="1">
        <v>1990</v>
      </c>
      <c r="H36">
        <v>362</v>
      </c>
      <c r="I36" s="4">
        <f t="shared" si="0"/>
        <v>1.9</v>
      </c>
      <c r="J36" s="14">
        <f t="shared" si="1"/>
        <v>687.8</v>
      </c>
      <c r="K36" s="5"/>
      <c r="L36">
        <v>25</v>
      </c>
      <c r="M36">
        <f>VLOOKUP(L36,Regolamento!A:B,2,0)</f>
        <v>16</v>
      </c>
      <c r="N36" s="4">
        <f t="shared" si="2"/>
        <v>1.6</v>
      </c>
      <c r="O36" s="4">
        <f t="shared" si="3"/>
        <v>1.77</v>
      </c>
      <c r="P36" s="15">
        <f t="shared" si="4"/>
        <v>45.312000000000005</v>
      </c>
      <c r="R36" s="6">
        <f t="shared" si="5"/>
        <v>6.0333333333333332</v>
      </c>
    </row>
    <row r="37" spans="1:18" x14ac:dyDescent="0.25">
      <c r="A37" t="s">
        <v>158</v>
      </c>
      <c r="B37" s="12" t="str">
        <f>VLOOKUP(A37,concorrenti!A:B,2,0)</f>
        <v>VCC COMO</v>
      </c>
      <c r="C37" s="12">
        <f>VLOOKUP(A37,concorrenti!A:E,5,0)</f>
        <v>0</v>
      </c>
      <c r="D37" t="s">
        <v>516</v>
      </c>
      <c r="E37" t="s">
        <v>517</v>
      </c>
      <c r="F37" s="1">
        <v>1993</v>
      </c>
      <c r="H37">
        <v>358</v>
      </c>
      <c r="I37" s="4">
        <f t="shared" si="0"/>
        <v>1.9300000000000002</v>
      </c>
      <c r="J37" s="14">
        <f t="shared" si="1"/>
        <v>690.94</v>
      </c>
      <c r="K37" s="5"/>
      <c r="L37">
        <v>26</v>
      </c>
      <c r="M37">
        <f>VLOOKUP(L37,Regolamento!A:B,2,0)</f>
        <v>15</v>
      </c>
      <c r="N37" s="4">
        <f t="shared" si="2"/>
        <v>1.6</v>
      </c>
      <c r="O37" s="4">
        <f t="shared" si="3"/>
        <v>1.77</v>
      </c>
      <c r="P37" s="15">
        <f t="shared" si="4"/>
        <v>42.480000000000004</v>
      </c>
      <c r="R37" s="6">
        <f t="shared" si="5"/>
        <v>5.9666666666666668</v>
      </c>
    </row>
    <row r="38" spans="1:18" x14ac:dyDescent="0.25">
      <c r="A38" t="s">
        <v>305</v>
      </c>
      <c r="B38" s="12" t="str">
        <f>VLOOKUP(A38,concorrenti!A:B,2,0)</f>
        <v>RUOTE D'EPOCA PAVIA</v>
      </c>
      <c r="C38" s="12">
        <f>VLOOKUP(A38,concorrenti!A:E,5,0)</f>
        <v>0</v>
      </c>
      <c r="D38" t="s">
        <v>547</v>
      </c>
      <c r="E38" t="s">
        <v>559</v>
      </c>
      <c r="F38" s="1">
        <v>1971</v>
      </c>
      <c r="H38">
        <v>406</v>
      </c>
      <c r="I38" s="4">
        <f t="shared" si="0"/>
        <v>1.71</v>
      </c>
      <c r="J38" s="14">
        <f t="shared" si="1"/>
        <v>694.26</v>
      </c>
      <c r="K38" s="5"/>
      <c r="L38">
        <v>27</v>
      </c>
      <c r="M38">
        <f>VLOOKUP(L38,Regolamento!A:B,2,0)</f>
        <v>14</v>
      </c>
      <c r="N38" s="4">
        <f t="shared" si="2"/>
        <v>1.6</v>
      </c>
      <c r="O38" s="4">
        <f t="shared" si="3"/>
        <v>1.77</v>
      </c>
      <c r="P38" s="15">
        <f t="shared" si="4"/>
        <v>39.648000000000003</v>
      </c>
      <c r="R38" s="6">
        <f t="shared" si="5"/>
        <v>6.7666666666666666</v>
      </c>
    </row>
    <row r="39" spans="1:18" x14ac:dyDescent="0.25">
      <c r="A39" t="s">
        <v>20</v>
      </c>
      <c r="B39" s="12" t="str">
        <f>VLOOKUP(A39,concorrenti!A:B,2,0)</f>
        <v>CAVEM</v>
      </c>
      <c r="C39" s="12">
        <f>VLOOKUP(A39,concorrenti!A:E,5,0)</f>
        <v>0</v>
      </c>
      <c r="D39" t="s">
        <v>547</v>
      </c>
      <c r="E39" s="87" t="s">
        <v>562</v>
      </c>
      <c r="F39" s="1">
        <v>1972</v>
      </c>
      <c r="H39">
        <v>433</v>
      </c>
      <c r="I39" s="4">
        <f t="shared" si="0"/>
        <v>1.72</v>
      </c>
      <c r="J39" s="14">
        <f t="shared" si="1"/>
        <v>744.76</v>
      </c>
      <c r="K39" s="5"/>
      <c r="L39">
        <v>28</v>
      </c>
      <c r="M39">
        <f>VLOOKUP(L39,Regolamento!A:B,2,0)</f>
        <v>13</v>
      </c>
      <c r="N39" s="4">
        <f t="shared" si="2"/>
        <v>1.6</v>
      </c>
      <c r="O39" s="4">
        <f t="shared" si="3"/>
        <v>1.77</v>
      </c>
      <c r="P39" s="15">
        <f t="shared" si="4"/>
        <v>36.816000000000003</v>
      </c>
      <c r="R39" s="6">
        <f t="shared" si="5"/>
        <v>7.2166666666666668</v>
      </c>
    </row>
    <row r="40" spans="1:18" x14ac:dyDescent="0.25">
      <c r="A40" t="s">
        <v>14</v>
      </c>
      <c r="B40" s="12" t="str">
        <f>VLOOKUP(A40,concorrenti!A:B,2,0)</f>
        <v>VAMS</v>
      </c>
      <c r="C40" s="12">
        <f>VLOOKUP(A40,concorrenti!A:E,5,0)</f>
        <v>0</v>
      </c>
      <c r="D40" t="s">
        <v>351</v>
      </c>
      <c r="E40" t="s">
        <v>551</v>
      </c>
      <c r="F40" s="1">
        <v>1961</v>
      </c>
      <c r="G40" s="5"/>
      <c r="H40">
        <v>470</v>
      </c>
      <c r="I40" s="4">
        <f t="shared" si="0"/>
        <v>1.6099999999999999</v>
      </c>
      <c r="J40" s="14">
        <f t="shared" si="1"/>
        <v>756.69999999999993</v>
      </c>
      <c r="K40" s="5"/>
      <c r="L40">
        <v>29</v>
      </c>
      <c r="M40">
        <f>VLOOKUP(L40,Regolamento!A:B,2,0)</f>
        <v>12</v>
      </c>
      <c r="N40" s="4">
        <f t="shared" si="2"/>
        <v>1.6</v>
      </c>
      <c r="O40" s="4">
        <f t="shared" si="3"/>
        <v>1.77</v>
      </c>
      <c r="P40" s="15">
        <f t="shared" si="4"/>
        <v>33.984000000000009</v>
      </c>
      <c r="R40" s="6">
        <f t="shared" si="5"/>
        <v>7.833333333333333</v>
      </c>
    </row>
    <row r="41" spans="1:18" x14ac:dyDescent="0.25">
      <c r="A41" t="s">
        <v>72</v>
      </c>
      <c r="B41" s="12" t="str">
        <f>VLOOKUP(A41,concorrenti!A:B,2,0)</f>
        <v>VAMS</v>
      </c>
      <c r="C41" s="12">
        <f>VLOOKUP(A41,concorrenti!A:E,5,0)</f>
        <v>0</v>
      </c>
      <c r="D41" t="s">
        <v>166</v>
      </c>
      <c r="E41" t="s">
        <v>505</v>
      </c>
      <c r="F41" s="1">
        <v>1972</v>
      </c>
      <c r="G41" s="5"/>
      <c r="H41" s="5">
        <v>446</v>
      </c>
      <c r="I41" s="4">
        <f t="shared" si="0"/>
        <v>1.72</v>
      </c>
      <c r="J41" s="14">
        <f t="shared" si="1"/>
        <v>767.12</v>
      </c>
      <c r="K41" s="5"/>
      <c r="L41">
        <v>30</v>
      </c>
      <c r="M41">
        <f>VLOOKUP(L41,Regolamento!A:B,2,0)</f>
        <v>11</v>
      </c>
      <c r="N41" s="4">
        <f t="shared" si="2"/>
        <v>1.6</v>
      </c>
      <c r="O41" s="4">
        <f t="shared" si="3"/>
        <v>1.77</v>
      </c>
      <c r="P41" s="15">
        <f t="shared" si="4"/>
        <v>31.152000000000005</v>
      </c>
      <c r="R41" s="6">
        <f t="shared" si="5"/>
        <v>7.4333333333333336</v>
      </c>
    </row>
    <row r="42" spans="1:18" x14ac:dyDescent="0.25">
      <c r="A42" t="s">
        <v>174</v>
      </c>
      <c r="B42" s="12" t="str">
        <f>VLOOKUP(A42,concorrenti!A:B,2,0)</f>
        <v>OROBICO</v>
      </c>
      <c r="C42" s="12">
        <f>VLOOKUP(A42,concorrenti!A:E,5,0)</f>
        <v>0</v>
      </c>
      <c r="D42" t="s">
        <v>166</v>
      </c>
      <c r="E42" t="s">
        <v>572</v>
      </c>
      <c r="F42" s="1">
        <v>1980</v>
      </c>
      <c r="H42">
        <v>429</v>
      </c>
      <c r="I42" s="4">
        <f t="shared" si="0"/>
        <v>1.8</v>
      </c>
      <c r="J42" s="14">
        <f t="shared" si="1"/>
        <v>772.2</v>
      </c>
      <c r="K42" s="5"/>
      <c r="L42">
        <v>31</v>
      </c>
      <c r="M42">
        <f>VLOOKUP(L42,Regolamento!A:B,2,0)</f>
        <v>10</v>
      </c>
      <c r="N42" s="4">
        <f t="shared" si="2"/>
        <v>1.6</v>
      </c>
      <c r="O42" s="4">
        <f t="shared" si="3"/>
        <v>1.77</v>
      </c>
      <c r="P42" s="15">
        <f t="shared" si="4"/>
        <v>28.32</v>
      </c>
      <c r="R42" s="6">
        <f t="shared" si="5"/>
        <v>7.15</v>
      </c>
    </row>
    <row r="43" spans="1:18" x14ac:dyDescent="0.25">
      <c r="A43" t="s">
        <v>302</v>
      </c>
      <c r="B43" s="12" t="str">
        <f>VLOOKUP(A43,concorrenti!A:B,2,0)</f>
        <v xml:space="preserve"> VCC CARDUCCI</v>
      </c>
      <c r="C43" s="12">
        <f>VLOOKUP(A43,concorrenti!A:E,5,0)</f>
        <v>0</v>
      </c>
      <c r="D43" t="s">
        <v>547</v>
      </c>
      <c r="E43" t="s">
        <v>511</v>
      </c>
      <c r="F43" s="1">
        <v>1983</v>
      </c>
      <c r="G43" s="5"/>
      <c r="H43">
        <v>431</v>
      </c>
      <c r="I43" s="4">
        <f t="shared" si="0"/>
        <v>1.83</v>
      </c>
      <c r="J43" s="14">
        <f t="shared" si="1"/>
        <v>788.73</v>
      </c>
      <c r="K43" s="5"/>
      <c r="L43">
        <v>32</v>
      </c>
      <c r="M43">
        <f>VLOOKUP(L43,Regolamento!A:B,2,0)</f>
        <v>9</v>
      </c>
      <c r="N43" s="4">
        <f t="shared" si="2"/>
        <v>1.6</v>
      </c>
      <c r="O43" s="4">
        <f t="shared" si="3"/>
        <v>1.77</v>
      </c>
      <c r="P43" s="15">
        <f t="shared" si="4"/>
        <v>25.488</v>
      </c>
      <c r="R43" s="6">
        <f t="shared" si="5"/>
        <v>7.1833333333333336</v>
      </c>
    </row>
    <row r="44" spans="1:18" x14ac:dyDescent="0.25">
      <c r="A44" t="s">
        <v>287</v>
      </c>
      <c r="B44" s="12" t="str">
        <f>VLOOKUP(A44,concorrenti!A:B,2,0)</f>
        <v>CASTELLOTTI</v>
      </c>
      <c r="C44" s="12">
        <f>VLOOKUP(A44,concorrenti!A:E,5,0)</f>
        <v>0</v>
      </c>
      <c r="D44" t="s">
        <v>103</v>
      </c>
      <c r="E44" t="s">
        <v>552</v>
      </c>
      <c r="F44" s="1">
        <v>1966</v>
      </c>
      <c r="H44">
        <v>477</v>
      </c>
      <c r="I44" s="4">
        <f t="shared" si="0"/>
        <v>1.6600000000000001</v>
      </c>
      <c r="J44" s="14">
        <f t="shared" si="1"/>
        <v>791.82</v>
      </c>
      <c r="K44" s="5"/>
      <c r="L44">
        <v>33</v>
      </c>
      <c r="M44">
        <f>VLOOKUP(L44,Regolamento!A:B,2,0)</f>
        <v>8</v>
      </c>
      <c r="N44" s="4">
        <f t="shared" si="2"/>
        <v>1.6</v>
      </c>
      <c r="O44" s="4">
        <f t="shared" si="3"/>
        <v>1.77</v>
      </c>
      <c r="P44" s="15">
        <f t="shared" si="4"/>
        <v>22.656000000000002</v>
      </c>
      <c r="R44" s="6">
        <f t="shared" si="5"/>
        <v>7.95</v>
      </c>
    </row>
    <row r="45" spans="1:18" x14ac:dyDescent="0.25">
      <c r="A45" t="s">
        <v>148</v>
      </c>
      <c r="B45" s="12" t="str">
        <f>VLOOKUP(A45,concorrenti!A:B,2,0)</f>
        <v>CLASSIC CLUB ITALIA</v>
      </c>
      <c r="C45" s="12">
        <f>VLOOKUP(A45,concorrenti!A:E,5,0)</f>
        <v>0</v>
      </c>
      <c r="D45" t="s">
        <v>547</v>
      </c>
      <c r="E45" s="87" t="s">
        <v>569</v>
      </c>
      <c r="F45" s="1">
        <v>1975</v>
      </c>
      <c r="G45" s="5"/>
      <c r="H45">
        <v>471</v>
      </c>
      <c r="I45" s="4">
        <f t="shared" si="0"/>
        <v>1.75</v>
      </c>
      <c r="J45" s="14">
        <f t="shared" si="1"/>
        <v>824.25</v>
      </c>
      <c r="K45" s="5"/>
      <c r="L45">
        <v>34</v>
      </c>
      <c r="M45">
        <f>VLOOKUP(L45,Regolamento!A:B,2,0)</f>
        <v>7</v>
      </c>
      <c r="N45" s="4">
        <f t="shared" si="2"/>
        <v>1.6</v>
      </c>
      <c r="O45" s="4">
        <f t="shared" si="3"/>
        <v>1.77</v>
      </c>
      <c r="P45" s="15">
        <f t="shared" si="4"/>
        <v>19.824000000000002</v>
      </c>
      <c r="R45" s="6">
        <f t="shared" si="5"/>
        <v>7.85</v>
      </c>
    </row>
    <row r="46" spans="1:18" x14ac:dyDescent="0.25">
      <c r="A46" t="s">
        <v>67</v>
      </c>
      <c r="B46" s="12" t="str">
        <f>VLOOKUP(A46,concorrenti!A:B,2,0)</f>
        <v>CAVEM</v>
      </c>
      <c r="C46" s="12">
        <f>VLOOKUP(A46,concorrenti!A:E,5,0)</f>
        <v>0</v>
      </c>
      <c r="D46" t="s">
        <v>573</v>
      </c>
      <c r="E46" s="87" t="s">
        <v>510</v>
      </c>
      <c r="F46" s="1">
        <v>1982</v>
      </c>
      <c r="H46">
        <v>516</v>
      </c>
      <c r="I46" s="4">
        <f t="shared" si="0"/>
        <v>1.8199999999999998</v>
      </c>
      <c r="J46" s="14">
        <f t="shared" si="1"/>
        <v>939.11999999999989</v>
      </c>
      <c r="K46" s="5"/>
      <c r="L46">
        <v>35</v>
      </c>
      <c r="M46">
        <f>VLOOKUP(L46,Regolamento!A:B,2,0)</f>
        <v>6</v>
      </c>
      <c r="N46" s="4">
        <f t="shared" si="2"/>
        <v>1.6</v>
      </c>
      <c r="O46" s="4">
        <f t="shared" si="3"/>
        <v>1.77</v>
      </c>
      <c r="P46" s="91">
        <f t="shared" si="4"/>
        <v>16.992000000000004</v>
      </c>
      <c r="R46" s="6">
        <f t="shared" si="5"/>
        <v>8.6</v>
      </c>
    </row>
    <row r="47" spans="1:18" x14ac:dyDescent="0.25">
      <c r="A47" t="s">
        <v>180</v>
      </c>
      <c r="B47" s="12" t="str">
        <f>VLOOKUP(A47,concorrenti!A:B,2,0)</f>
        <v>VCC COMO</v>
      </c>
      <c r="C47" s="12">
        <f>VLOOKUP(A47,concorrenti!A:E,5,0)</f>
        <v>0</v>
      </c>
      <c r="D47" t="s">
        <v>495</v>
      </c>
      <c r="E47" t="s">
        <v>553</v>
      </c>
      <c r="F47" s="1">
        <v>1968</v>
      </c>
      <c r="H47">
        <v>622</v>
      </c>
      <c r="I47" s="4">
        <f t="shared" si="0"/>
        <v>1.6800000000000002</v>
      </c>
      <c r="J47" s="14">
        <f t="shared" si="1"/>
        <v>1044.96</v>
      </c>
      <c r="K47" s="5"/>
      <c r="L47">
        <v>36</v>
      </c>
      <c r="M47">
        <f>VLOOKUP(L47,Regolamento!A:B,2,0)</f>
        <v>5</v>
      </c>
      <c r="N47" s="4">
        <f t="shared" si="2"/>
        <v>1.6</v>
      </c>
      <c r="O47" s="4">
        <f t="shared" si="3"/>
        <v>1.77</v>
      </c>
      <c r="P47" s="15">
        <f t="shared" si="4"/>
        <v>14.16</v>
      </c>
      <c r="R47" s="6">
        <f t="shared" si="5"/>
        <v>10.366666666666667</v>
      </c>
    </row>
    <row r="48" spans="1:18" x14ac:dyDescent="0.25">
      <c r="A48" t="s">
        <v>184</v>
      </c>
      <c r="B48" s="12" t="str">
        <f>VLOOKUP(A48,concorrenti!A:B,2,0)</f>
        <v>OROBICO</v>
      </c>
      <c r="C48" s="12">
        <f>VLOOKUP(A48,concorrenti!A:E,5,0)</f>
        <v>0</v>
      </c>
      <c r="D48" t="s">
        <v>102</v>
      </c>
      <c r="E48" t="s">
        <v>490</v>
      </c>
      <c r="F48" s="1">
        <v>1964</v>
      </c>
      <c r="H48">
        <v>708</v>
      </c>
      <c r="I48" s="4">
        <f t="shared" si="0"/>
        <v>1.6400000000000001</v>
      </c>
      <c r="J48" s="14">
        <f t="shared" si="1"/>
        <v>1161.1200000000001</v>
      </c>
      <c r="K48" s="5"/>
      <c r="L48">
        <v>37</v>
      </c>
      <c r="M48">
        <f>VLOOKUP(L48,Regolamento!A:B,2,0)</f>
        <v>4</v>
      </c>
      <c r="N48" s="4">
        <f t="shared" si="2"/>
        <v>1.6</v>
      </c>
      <c r="O48" s="4">
        <f t="shared" si="3"/>
        <v>1.77</v>
      </c>
      <c r="P48" s="15">
        <f t="shared" si="4"/>
        <v>11.328000000000001</v>
      </c>
      <c r="R48" s="6">
        <f t="shared" si="5"/>
        <v>11.8</v>
      </c>
    </row>
    <row r="49" spans="1:21" x14ac:dyDescent="0.25">
      <c r="A49" s="8" t="s">
        <v>71</v>
      </c>
      <c r="B49" s="12" t="str">
        <f>VLOOKUP(A49,concorrenti!A:B,2,0)</f>
        <v>CASTELLOTTI</v>
      </c>
      <c r="C49" s="12">
        <f>VLOOKUP(A49,concorrenti!A:E,5,0)</f>
        <v>0</v>
      </c>
      <c r="D49" t="s">
        <v>390</v>
      </c>
      <c r="E49" t="s">
        <v>543</v>
      </c>
      <c r="F49" s="1">
        <v>1972</v>
      </c>
      <c r="H49">
        <v>818</v>
      </c>
      <c r="I49" s="4">
        <f t="shared" si="0"/>
        <v>1.72</v>
      </c>
      <c r="J49" s="14">
        <f t="shared" si="1"/>
        <v>1406.96</v>
      </c>
      <c r="K49" s="5"/>
      <c r="L49">
        <v>38</v>
      </c>
      <c r="M49">
        <f>VLOOKUP(L49,Regolamento!A:B,2,0)</f>
        <v>3</v>
      </c>
      <c r="N49" s="4">
        <f t="shared" si="2"/>
        <v>1.6</v>
      </c>
      <c r="O49" s="4">
        <f t="shared" si="3"/>
        <v>1.77</v>
      </c>
      <c r="P49" s="15">
        <f t="shared" si="4"/>
        <v>8.4960000000000022</v>
      </c>
      <c r="R49" s="6">
        <f t="shared" si="5"/>
        <v>13.633333333333333</v>
      </c>
    </row>
    <row r="50" spans="1:21" x14ac:dyDescent="0.25">
      <c r="A50" t="s">
        <v>154</v>
      </c>
      <c r="B50" s="12" t="str">
        <f>VLOOKUP(A50,concorrenti!A:B,2,0)</f>
        <v>CMAE</v>
      </c>
      <c r="C50" s="12">
        <f>VLOOKUP(A50,concorrenti!A:E,5,0)</f>
        <v>0</v>
      </c>
      <c r="D50" t="s">
        <v>163</v>
      </c>
      <c r="E50" t="s">
        <v>568</v>
      </c>
      <c r="F50" s="1">
        <v>1974</v>
      </c>
      <c r="G50" s="5"/>
      <c r="H50">
        <v>842</v>
      </c>
      <c r="I50" s="4">
        <f t="shared" si="0"/>
        <v>1.74</v>
      </c>
      <c r="J50" s="14">
        <f t="shared" si="1"/>
        <v>1465.08</v>
      </c>
      <c r="K50" s="5"/>
      <c r="L50">
        <v>39</v>
      </c>
      <c r="M50">
        <f>VLOOKUP(L50,Regolamento!A:B,2,0)</f>
        <v>2</v>
      </c>
      <c r="N50" s="4">
        <f t="shared" si="2"/>
        <v>1.6</v>
      </c>
      <c r="O50" s="4">
        <f t="shared" si="3"/>
        <v>1.77</v>
      </c>
      <c r="P50" s="15">
        <f t="shared" si="4"/>
        <v>5.6640000000000006</v>
      </c>
      <c r="R50" s="6">
        <f t="shared" si="5"/>
        <v>14.033333333333333</v>
      </c>
    </row>
    <row r="51" spans="1:21" x14ac:dyDescent="0.25">
      <c r="A51" t="s">
        <v>348</v>
      </c>
      <c r="B51" s="12" t="str">
        <f>VLOOKUP(A51,concorrenti!A:B,2,0)</f>
        <v>PROGETTO MITE</v>
      </c>
      <c r="C51" s="12">
        <f>VLOOKUP(A51,concorrenti!A:E,5,0)</f>
        <v>0</v>
      </c>
      <c r="D51" t="s">
        <v>165</v>
      </c>
      <c r="E51" t="s">
        <v>574</v>
      </c>
      <c r="F51" s="1">
        <v>1986</v>
      </c>
      <c r="H51">
        <v>881</v>
      </c>
      <c r="I51" s="4">
        <f t="shared" si="0"/>
        <v>1.8599999999999999</v>
      </c>
      <c r="J51" s="14">
        <f t="shared" si="1"/>
        <v>1638.6599999999999</v>
      </c>
      <c r="K51" s="162"/>
      <c r="L51">
        <v>40</v>
      </c>
      <c r="M51">
        <f>VLOOKUP(L51,Regolamento!A:B,2,0)</f>
        <v>1</v>
      </c>
      <c r="N51" s="4">
        <f t="shared" si="2"/>
        <v>1.6</v>
      </c>
      <c r="O51" s="4">
        <f t="shared" si="3"/>
        <v>1.77</v>
      </c>
      <c r="P51" s="15">
        <f t="shared" si="4"/>
        <v>2.8320000000000003</v>
      </c>
      <c r="R51" s="6">
        <f t="shared" si="5"/>
        <v>14.683333333333334</v>
      </c>
      <c r="U51" s="8"/>
    </row>
    <row r="52" spans="1:21" x14ac:dyDescent="0.25">
      <c r="A52" t="s">
        <v>533</v>
      </c>
      <c r="B52" s="12" t="str">
        <f>VLOOKUP(A52,concorrenti!A:B,2,0)</f>
        <v>CAVEC</v>
      </c>
      <c r="C52" s="12">
        <f>VLOOKUP(A52,concorrenti!A:E,5,0)</f>
        <v>0</v>
      </c>
      <c r="D52" t="s">
        <v>104</v>
      </c>
      <c r="E52" s="87">
        <v>319</v>
      </c>
      <c r="F52" s="1">
        <v>1936</v>
      </c>
      <c r="G52" s="5"/>
      <c r="H52">
        <v>1329</v>
      </c>
      <c r="I52" s="4">
        <f t="shared" si="0"/>
        <v>1.3599999999999999</v>
      </c>
      <c r="J52" s="14">
        <f t="shared" si="1"/>
        <v>1807.4399999999998</v>
      </c>
      <c r="K52" s="5"/>
      <c r="L52">
        <v>41</v>
      </c>
      <c r="M52">
        <f>VLOOKUP(L52,Regolamento!A:B,2,0)</f>
        <v>0.5</v>
      </c>
      <c r="N52" s="4">
        <f t="shared" si="2"/>
        <v>1.6</v>
      </c>
      <c r="O52" s="4">
        <f t="shared" si="3"/>
        <v>1.77</v>
      </c>
      <c r="P52" s="15">
        <f t="shared" si="4"/>
        <v>1.4160000000000001</v>
      </c>
      <c r="R52" s="6">
        <f t="shared" si="5"/>
        <v>22.15</v>
      </c>
      <c r="U52" s="8"/>
    </row>
    <row r="53" spans="1:21" x14ac:dyDescent="0.25">
      <c r="A53" t="s">
        <v>82</v>
      </c>
      <c r="B53" s="12" t="str">
        <f>VLOOKUP(A53,concorrenti!A:B,2,0)</f>
        <v>CASTELLOTTI</v>
      </c>
      <c r="C53" s="12">
        <f>VLOOKUP(A53,concorrenti!A:E,5,0)</f>
        <v>0</v>
      </c>
      <c r="D53" t="s">
        <v>351</v>
      </c>
      <c r="E53" t="s">
        <v>549</v>
      </c>
      <c r="F53" s="1">
        <v>1958</v>
      </c>
      <c r="H53">
        <v>1212</v>
      </c>
      <c r="I53" s="4">
        <f t="shared" si="0"/>
        <v>1.58</v>
      </c>
      <c r="J53" s="14">
        <f t="shared" si="1"/>
        <v>1914.96</v>
      </c>
      <c r="K53" s="5"/>
      <c r="L53">
        <v>42</v>
      </c>
      <c r="M53">
        <f>VLOOKUP(L53,Regolamento!A:B,2,0)</f>
        <v>0.5</v>
      </c>
      <c r="N53" s="4">
        <f t="shared" si="2"/>
        <v>1.6</v>
      </c>
      <c r="O53" s="4">
        <f t="shared" si="3"/>
        <v>1.77</v>
      </c>
      <c r="P53" s="15">
        <f t="shared" si="4"/>
        <v>1.4160000000000001</v>
      </c>
      <c r="R53" s="6">
        <f t="shared" si="5"/>
        <v>20.2</v>
      </c>
      <c r="U53" s="8"/>
    </row>
    <row r="54" spans="1:21" x14ac:dyDescent="0.25">
      <c r="A54" t="s">
        <v>299</v>
      </c>
      <c r="B54" s="12" t="str">
        <f>VLOOKUP(A54,concorrenti!A:B,2,0)</f>
        <v xml:space="preserve"> CAVEC</v>
      </c>
      <c r="C54" s="12">
        <f>VLOOKUP(A54,concorrenti!A:E,5,0)</f>
        <v>0</v>
      </c>
      <c r="D54" t="s">
        <v>485</v>
      </c>
      <c r="E54" t="s">
        <v>571</v>
      </c>
      <c r="F54" s="1">
        <v>1976</v>
      </c>
      <c r="H54">
        <v>1123</v>
      </c>
      <c r="I54" s="4">
        <f t="shared" si="0"/>
        <v>1.76</v>
      </c>
      <c r="J54" s="14">
        <f t="shared" si="1"/>
        <v>1976.48</v>
      </c>
      <c r="K54" s="5"/>
      <c r="L54">
        <v>43</v>
      </c>
      <c r="M54">
        <f>VLOOKUP(L54,Regolamento!A:B,2,0)</f>
        <v>0.5</v>
      </c>
      <c r="N54" s="4">
        <f t="shared" si="2"/>
        <v>1.6</v>
      </c>
      <c r="O54" s="4">
        <f t="shared" si="3"/>
        <v>1.77</v>
      </c>
      <c r="P54" s="15">
        <f t="shared" si="4"/>
        <v>1.4160000000000001</v>
      </c>
      <c r="R54" s="6">
        <f t="shared" si="5"/>
        <v>18.716666666666665</v>
      </c>
      <c r="U54" s="8"/>
    </row>
    <row r="55" spans="1:21" x14ac:dyDescent="0.25">
      <c r="A55" t="s">
        <v>127</v>
      </c>
      <c r="B55" s="12" t="str">
        <f>VLOOKUP(A55,concorrenti!A:B,2,0)</f>
        <v>CASTELLOTTI</v>
      </c>
      <c r="C55" s="12" t="str">
        <f>VLOOKUP(A55,concorrenti!A:E,5,0)</f>
        <v>X</v>
      </c>
      <c r="D55" t="s">
        <v>103</v>
      </c>
      <c r="E55" s="87" t="s">
        <v>552</v>
      </c>
      <c r="F55" s="1">
        <v>1971</v>
      </c>
      <c r="G55" s="5"/>
      <c r="H55">
        <v>1838</v>
      </c>
      <c r="I55" s="4">
        <f t="shared" si="0"/>
        <v>1.6099999999999999</v>
      </c>
      <c r="J55" s="14">
        <f t="shared" si="1"/>
        <v>2959.18</v>
      </c>
      <c r="K55" s="5"/>
      <c r="L55">
        <v>44</v>
      </c>
      <c r="M55">
        <f>VLOOKUP(L55,Regolamento!A:B,2,0)</f>
        <v>0.5</v>
      </c>
      <c r="N55" s="4">
        <f t="shared" si="2"/>
        <v>1.6</v>
      </c>
      <c r="O55" s="4">
        <f t="shared" si="3"/>
        <v>1.77</v>
      </c>
      <c r="P55" s="179">
        <f t="shared" si="4"/>
        <v>1.4160000000000001</v>
      </c>
      <c r="R55" s="6">
        <f t="shared" si="5"/>
        <v>30.633333333333333</v>
      </c>
      <c r="U55" s="8"/>
    </row>
    <row r="56" spans="1:21" x14ac:dyDescent="0.25">
      <c r="A56" s="8" t="s">
        <v>125</v>
      </c>
      <c r="B56" s="12" t="str">
        <f>VLOOKUP(A56,concorrenti!A:B,2,0)</f>
        <v>CASTELLOTTI</v>
      </c>
      <c r="C56" s="12">
        <f>VLOOKUP(A56,concorrenti!A:E,5,0)</f>
        <v>0</v>
      </c>
      <c r="D56" t="s">
        <v>165</v>
      </c>
      <c r="E56" s="87" t="s">
        <v>556</v>
      </c>
      <c r="F56" s="1">
        <v>1969</v>
      </c>
      <c r="G56" s="5"/>
      <c r="H56">
        <v>2426</v>
      </c>
      <c r="I56" s="4">
        <f t="shared" si="0"/>
        <v>1.69</v>
      </c>
      <c r="J56" s="14">
        <f t="shared" si="1"/>
        <v>4099.9399999999996</v>
      </c>
      <c r="K56" s="5"/>
      <c r="L56">
        <v>45</v>
      </c>
      <c r="M56">
        <f>VLOOKUP(L56,Regolamento!A:B,2,0)</f>
        <v>0.5</v>
      </c>
      <c r="N56" s="4">
        <f t="shared" si="2"/>
        <v>1.6</v>
      </c>
      <c r="O56" s="4">
        <f t="shared" si="3"/>
        <v>1.77</v>
      </c>
      <c r="P56" s="15">
        <f t="shared" si="4"/>
        <v>1.4160000000000001</v>
      </c>
      <c r="R56" s="6">
        <f t="shared" si="5"/>
        <v>40.43333333333333</v>
      </c>
      <c r="U56" s="8"/>
    </row>
    <row r="57" spans="1:21" x14ac:dyDescent="0.25">
      <c r="A57" t="s">
        <v>79</v>
      </c>
      <c r="B57" s="12" t="str">
        <f>VLOOKUP(A57,concorrenti!A:B,2,0)</f>
        <v>CASTELLOTTI</v>
      </c>
      <c r="C57" s="12">
        <f>VLOOKUP(A57,concorrenti!A:E,5,0)</f>
        <v>0</v>
      </c>
      <c r="D57" t="s">
        <v>578</v>
      </c>
      <c r="E57" t="s">
        <v>579</v>
      </c>
      <c r="F57" s="1">
        <v>1994</v>
      </c>
      <c r="G57" s="5"/>
      <c r="H57">
        <v>2953</v>
      </c>
      <c r="I57" s="4">
        <f t="shared" si="0"/>
        <v>1.94</v>
      </c>
      <c r="J57" s="14">
        <f t="shared" si="1"/>
        <v>5728.82</v>
      </c>
      <c r="K57" s="5"/>
      <c r="L57">
        <v>46</v>
      </c>
      <c r="M57">
        <f>VLOOKUP(L57,Regolamento!A:B,2,0)</f>
        <v>0.5</v>
      </c>
      <c r="N57" s="4">
        <f t="shared" si="2"/>
        <v>1.6</v>
      </c>
      <c r="O57" s="4">
        <f t="shared" si="3"/>
        <v>1.77</v>
      </c>
      <c r="P57" s="15">
        <f t="shared" si="4"/>
        <v>1.4160000000000001</v>
      </c>
      <c r="R57" s="6">
        <f t="shared" si="5"/>
        <v>49.216666666666669</v>
      </c>
    </row>
    <row r="58" spans="1:21" x14ac:dyDescent="0.25">
      <c r="A58" t="s">
        <v>126</v>
      </c>
      <c r="B58" s="12" t="str">
        <f>VLOOKUP(A58,concorrenti!A:B,2,0)</f>
        <v>CASTELLOTTI</v>
      </c>
      <c r="C58" s="12">
        <f>VLOOKUP(A58,concorrenti!A:E,5,0)</f>
        <v>0</v>
      </c>
      <c r="D58" t="s">
        <v>547</v>
      </c>
      <c r="E58" t="s">
        <v>550</v>
      </c>
      <c r="F58" s="1">
        <v>1960</v>
      </c>
      <c r="G58" s="5"/>
      <c r="H58">
        <v>4332</v>
      </c>
      <c r="I58" s="4">
        <f t="shared" si="0"/>
        <v>1.6</v>
      </c>
      <c r="J58" s="14">
        <f t="shared" si="1"/>
        <v>6931.2000000000007</v>
      </c>
      <c r="K58" s="5"/>
      <c r="L58">
        <v>47</v>
      </c>
      <c r="M58">
        <f>VLOOKUP(L58,Regolamento!A:B,2,0)</f>
        <v>0.5</v>
      </c>
      <c r="N58" s="4">
        <f t="shared" si="2"/>
        <v>1.6</v>
      </c>
      <c r="O58" s="4">
        <f t="shared" si="3"/>
        <v>1.77</v>
      </c>
      <c r="P58" s="15">
        <f t="shared" si="4"/>
        <v>1.4160000000000001</v>
      </c>
      <c r="R58" s="6">
        <f t="shared" si="5"/>
        <v>72.2</v>
      </c>
      <c r="U58" s="8"/>
    </row>
    <row r="59" spans="1:21" x14ac:dyDescent="0.25">
      <c r="A59" t="s">
        <v>293</v>
      </c>
      <c r="B59" s="12" t="str">
        <f>VLOOKUP(A59,concorrenti!A:B,2,0)</f>
        <v>CASTELLOTTI</v>
      </c>
      <c r="C59" s="12">
        <f>VLOOKUP(A59,concorrenti!A:E,5,0)</f>
        <v>0</v>
      </c>
      <c r="D59" t="s">
        <v>102</v>
      </c>
      <c r="E59" t="s">
        <v>557</v>
      </c>
      <c r="F59" s="1">
        <v>1968</v>
      </c>
      <c r="G59" s="5"/>
      <c r="H59">
        <v>5127</v>
      </c>
      <c r="I59" s="4">
        <f t="shared" si="0"/>
        <v>1.6800000000000002</v>
      </c>
      <c r="J59" s="14">
        <f t="shared" si="1"/>
        <v>8613.36</v>
      </c>
      <c r="K59" s="5"/>
      <c r="L59">
        <v>48</v>
      </c>
      <c r="M59">
        <f>VLOOKUP(L59,Regolamento!A:B,2,0)</f>
        <v>0.5</v>
      </c>
      <c r="N59" s="4">
        <f t="shared" si="2"/>
        <v>1.6</v>
      </c>
      <c r="O59" s="4">
        <f t="shared" si="3"/>
        <v>1.77</v>
      </c>
      <c r="P59" s="15">
        <f t="shared" si="4"/>
        <v>1.4160000000000001</v>
      </c>
      <c r="R59" s="6">
        <f t="shared" si="5"/>
        <v>85.45</v>
      </c>
    </row>
    <row r="60" spans="1:21" x14ac:dyDescent="0.25">
      <c r="B60" s="12"/>
      <c r="I60" s="4"/>
      <c r="J60" s="14"/>
      <c r="N60" s="4"/>
      <c r="O60" s="4"/>
      <c r="P60" s="15"/>
      <c r="R60" s="6"/>
    </row>
    <row r="61" spans="1:21" x14ac:dyDescent="0.25">
      <c r="P61" s="6">
        <f>SUM(P12:P60)</f>
        <v>2390.2080000000014</v>
      </c>
    </row>
    <row r="62" spans="1:21" x14ac:dyDescent="0.25">
      <c r="P62" s="51">
        <f>+P61-Generale!F3</f>
        <v>58.970397999998568</v>
      </c>
    </row>
    <row r="78" spans="3:16" x14ac:dyDescent="0.25">
      <c r="P78" s="10">
        <f>+P111-Generale!G206</f>
        <v>0</v>
      </c>
    </row>
    <row r="80" spans="3:16" x14ac:dyDescent="0.25">
      <c r="C80"/>
      <c r="I80"/>
      <c r="O80"/>
    </row>
    <row r="99" spans="1:18" ht="15.75" x14ac:dyDescent="0.25">
      <c r="A99" s="140" t="s">
        <v>446</v>
      </c>
    </row>
    <row r="100" spans="1:18" x14ac:dyDescent="0.25">
      <c r="A100" t="s">
        <v>201</v>
      </c>
      <c r="B100" s="12" t="str">
        <f>VLOOKUP(A100,concorrenti!A:B,2,0)</f>
        <v>GAMS</v>
      </c>
      <c r="C100" s="12">
        <f>VLOOKUP(A100,concorrenti!A:E,5,0)</f>
        <v>0</v>
      </c>
      <c r="D100" t="s">
        <v>573</v>
      </c>
      <c r="E100" t="s">
        <v>583</v>
      </c>
      <c r="F100" s="1">
        <v>1966</v>
      </c>
      <c r="H100">
        <v>2120</v>
      </c>
      <c r="I100" s="13">
        <f t="shared" ref="I100:I109" si="6">IF(C100&lt;&gt;0,((1+RIGHT(F100,2)/100)-0.1),(1+RIGHT(F100,2)/100))</f>
        <v>1.6600000000000001</v>
      </c>
      <c r="J100" s="14">
        <f t="shared" ref="J100:J109" si="7">+H100*I100</f>
        <v>3519.2000000000003</v>
      </c>
      <c r="L100">
        <v>1</v>
      </c>
      <c r="M100">
        <f>VLOOKUP(L100,Regolamento!A:B,2,0)</f>
        <v>50</v>
      </c>
      <c r="N100" s="4">
        <f t="shared" ref="N100:N109" si="8">1+E$5/100</f>
        <v>1.6</v>
      </c>
      <c r="O100" s="4">
        <f>1+E$7/100</f>
        <v>1</v>
      </c>
      <c r="P100" s="15">
        <f t="shared" ref="P100:P109" si="9">IF(H100&lt;&gt;0,+M100*N100*O100,0)</f>
        <v>80</v>
      </c>
      <c r="R100" s="6">
        <f t="shared" ref="R100:R109" si="10">+H100/E$5</f>
        <v>35.333333333333336</v>
      </c>
    </row>
    <row r="101" spans="1:18" x14ac:dyDescent="0.25">
      <c r="A101" t="s">
        <v>242</v>
      </c>
      <c r="B101" s="12" t="str">
        <f>VLOOKUP(A101,concorrenti!A:B,2,0)</f>
        <v>VAMS</v>
      </c>
      <c r="C101" s="12">
        <f>VLOOKUP(A101,concorrenti!A:E,5,0)</f>
        <v>0</v>
      </c>
      <c r="D101" t="s">
        <v>102</v>
      </c>
      <c r="E101" t="s">
        <v>353</v>
      </c>
      <c r="F101" s="1">
        <v>1967</v>
      </c>
      <c r="G101" s="5"/>
      <c r="H101">
        <v>2271</v>
      </c>
      <c r="I101" s="4">
        <f t="shared" si="6"/>
        <v>1.67</v>
      </c>
      <c r="J101" s="14">
        <f t="shared" si="7"/>
        <v>3792.5699999999997</v>
      </c>
      <c r="L101">
        <v>2</v>
      </c>
      <c r="M101">
        <f>VLOOKUP(L101,Regolamento!A:B,2,0)</f>
        <v>45</v>
      </c>
      <c r="N101" s="4">
        <f t="shared" si="8"/>
        <v>1.6</v>
      </c>
      <c r="O101" s="4">
        <f t="shared" ref="O101:O109" si="11">1+E$7/100</f>
        <v>1</v>
      </c>
      <c r="P101" s="15">
        <f t="shared" si="9"/>
        <v>72</v>
      </c>
      <c r="R101" s="6">
        <f t="shared" si="10"/>
        <v>37.85</v>
      </c>
    </row>
    <row r="102" spans="1:18" x14ac:dyDescent="0.25">
      <c r="A102" t="s">
        <v>212</v>
      </c>
      <c r="B102" s="12" t="str">
        <f>VLOOKUP(A102,concorrenti!A:B,2,0)</f>
        <v>CMAE</v>
      </c>
      <c r="C102" s="12">
        <f>VLOOKUP(A102,concorrenti!A:E,5,0)</f>
        <v>0</v>
      </c>
      <c r="D102" t="s">
        <v>580</v>
      </c>
      <c r="E102" t="s">
        <v>587</v>
      </c>
      <c r="F102" s="1">
        <v>1999</v>
      </c>
      <c r="H102">
        <v>2091</v>
      </c>
      <c r="I102" s="13">
        <f t="shared" si="6"/>
        <v>1.99</v>
      </c>
      <c r="J102" s="14">
        <f t="shared" si="7"/>
        <v>4161.09</v>
      </c>
      <c r="L102">
        <v>3</v>
      </c>
      <c r="M102">
        <f>VLOOKUP(L102,Regolamento!A:B,2,0)</f>
        <v>41</v>
      </c>
      <c r="N102" s="4">
        <f t="shared" si="8"/>
        <v>1.6</v>
      </c>
      <c r="O102" s="4">
        <f t="shared" si="11"/>
        <v>1</v>
      </c>
      <c r="P102" s="15">
        <f t="shared" si="9"/>
        <v>65.600000000000009</v>
      </c>
      <c r="R102" s="6">
        <f t="shared" si="10"/>
        <v>34.85</v>
      </c>
    </row>
    <row r="103" spans="1:18" x14ac:dyDescent="0.25">
      <c r="A103" t="s">
        <v>538</v>
      </c>
      <c r="B103" s="12" t="str">
        <f>VLOOKUP(A103,concorrenti!A:B,2,0)</f>
        <v>CMAE</v>
      </c>
      <c r="C103" s="12">
        <f>VLOOKUP(A103,concorrenti!A:E,5,0)</f>
        <v>0</v>
      </c>
      <c r="D103" t="s">
        <v>495</v>
      </c>
      <c r="E103" t="s">
        <v>589</v>
      </c>
      <c r="F103" s="1">
        <v>1958</v>
      </c>
      <c r="G103" s="5"/>
      <c r="H103">
        <v>2715</v>
      </c>
      <c r="I103" s="4">
        <f t="shared" si="6"/>
        <v>1.58</v>
      </c>
      <c r="J103" s="14">
        <f t="shared" si="7"/>
        <v>4289.7</v>
      </c>
      <c r="L103">
        <v>4</v>
      </c>
      <c r="M103">
        <f>VLOOKUP(L103,Regolamento!A:B,2,0)</f>
        <v>38</v>
      </c>
      <c r="N103" s="4">
        <f t="shared" si="8"/>
        <v>1.6</v>
      </c>
      <c r="O103" s="4">
        <f t="shared" si="11"/>
        <v>1</v>
      </c>
      <c r="P103" s="15">
        <f t="shared" si="9"/>
        <v>60.800000000000004</v>
      </c>
      <c r="R103" s="6">
        <f t="shared" si="10"/>
        <v>45.25</v>
      </c>
    </row>
    <row r="104" spans="1:18" x14ac:dyDescent="0.25">
      <c r="A104" t="s">
        <v>240</v>
      </c>
      <c r="B104" s="12" t="str">
        <f>VLOOKUP(A104,concorrenti!A:B,2,0)</f>
        <v>GAMS</v>
      </c>
      <c r="C104" s="12">
        <f>VLOOKUP(A104,concorrenti!A:E,5,0)</f>
        <v>0</v>
      </c>
      <c r="D104" t="s">
        <v>165</v>
      </c>
      <c r="E104" s="87" t="s">
        <v>581</v>
      </c>
      <c r="F104" s="1">
        <v>1942</v>
      </c>
      <c r="H104">
        <v>3196</v>
      </c>
      <c r="I104" s="4">
        <f t="shared" si="6"/>
        <v>1.42</v>
      </c>
      <c r="J104" s="14">
        <f t="shared" si="7"/>
        <v>4538.32</v>
      </c>
      <c r="L104">
        <v>5</v>
      </c>
      <c r="M104">
        <f>VLOOKUP(L104,Regolamento!A:B,2,0)</f>
        <v>36</v>
      </c>
      <c r="N104" s="4">
        <f t="shared" si="8"/>
        <v>1.6</v>
      </c>
      <c r="O104" s="4">
        <f t="shared" si="11"/>
        <v>1</v>
      </c>
      <c r="P104" s="15">
        <f t="shared" si="9"/>
        <v>57.6</v>
      </c>
      <c r="R104" s="6">
        <f t="shared" si="10"/>
        <v>53.266666666666666</v>
      </c>
    </row>
    <row r="105" spans="1:18" x14ac:dyDescent="0.25">
      <c r="A105" s="8" t="s">
        <v>86</v>
      </c>
      <c r="B105" s="12" t="str">
        <f>VLOOKUP(A105,concorrenti!A:B,2,0)</f>
        <v>VALTELLINA</v>
      </c>
      <c r="C105" s="12">
        <f>VLOOKUP(A105,concorrenti!A:E,5,0)</f>
        <v>0</v>
      </c>
      <c r="D105" t="s">
        <v>167</v>
      </c>
      <c r="E105" t="s">
        <v>582</v>
      </c>
      <c r="F105" s="1">
        <v>1963</v>
      </c>
      <c r="G105" s="5"/>
      <c r="H105">
        <v>3699</v>
      </c>
      <c r="I105" s="4">
        <f t="shared" si="6"/>
        <v>1.63</v>
      </c>
      <c r="J105" s="14">
        <f t="shared" si="7"/>
        <v>6029.37</v>
      </c>
      <c r="L105">
        <v>6</v>
      </c>
      <c r="M105">
        <f>VLOOKUP(L105,Regolamento!A:B,2,0)</f>
        <v>35</v>
      </c>
      <c r="N105" s="4">
        <f t="shared" si="8"/>
        <v>1.6</v>
      </c>
      <c r="O105" s="4">
        <f t="shared" si="11"/>
        <v>1</v>
      </c>
      <c r="P105" s="15">
        <f t="shared" si="9"/>
        <v>56</v>
      </c>
      <c r="R105" s="6">
        <f t="shared" si="10"/>
        <v>61.65</v>
      </c>
    </row>
    <row r="106" spans="1:18" x14ac:dyDescent="0.25">
      <c r="A106" t="s">
        <v>138</v>
      </c>
      <c r="B106" s="12" t="str">
        <f>VLOOKUP(A106,concorrenti!A:B,2,0)</f>
        <v>CASTELLOTTI</v>
      </c>
      <c r="C106" s="12">
        <f>VLOOKUP(A106,concorrenti!A:E,5,0)</f>
        <v>0</v>
      </c>
      <c r="D106" t="s">
        <v>351</v>
      </c>
      <c r="E106" t="s">
        <v>590</v>
      </c>
      <c r="F106" s="1">
        <v>1979</v>
      </c>
      <c r="G106" s="5"/>
      <c r="H106">
        <v>3831</v>
      </c>
      <c r="I106" s="4">
        <f t="shared" si="6"/>
        <v>1.79</v>
      </c>
      <c r="J106" s="14">
        <f t="shared" si="7"/>
        <v>6857.49</v>
      </c>
      <c r="L106">
        <v>7</v>
      </c>
      <c r="M106">
        <f>VLOOKUP(L106,Regolamento!A:B,2,0)</f>
        <v>34</v>
      </c>
      <c r="N106" s="4">
        <f t="shared" si="8"/>
        <v>1.6</v>
      </c>
      <c r="O106" s="4">
        <f t="shared" si="11"/>
        <v>1</v>
      </c>
      <c r="P106" s="15">
        <f t="shared" si="9"/>
        <v>54.400000000000006</v>
      </c>
      <c r="R106" s="6">
        <f t="shared" si="10"/>
        <v>63.85</v>
      </c>
    </row>
    <row r="107" spans="1:18" x14ac:dyDescent="0.25">
      <c r="A107" t="s">
        <v>540</v>
      </c>
      <c r="B107" s="12" t="str">
        <f>VLOOKUP(A107,concorrenti!A:B,2,0)</f>
        <v>CASTELLOTTI</v>
      </c>
      <c r="C107" s="12">
        <f>VLOOKUP(A107,concorrenti!A:E,5,0)</f>
        <v>0</v>
      </c>
      <c r="D107" t="s">
        <v>163</v>
      </c>
      <c r="E107" t="s">
        <v>586</v>
      </c>
      <c r="F107" s="1">
        <v>1997</v>
      </c>
      <c r="H107">
        <v>3638</v>
      </c>
      <c r="I107" s="13">
        <f t="shared" si="6"/>
        <v>1.97</v>
      </c>
      <c r="J107" s="14">
        <f t="shared" si="7"/>
        <v>7166.86</v>
      </c>
      <c r="L107">
        <v>8</v>
      </c>
      <c r="M107">
        <f>VLOOKUP(L107,Regolamento!A:B,2,0)</f>
        <v>33</v>
      </c>
      <c r="N107" s="4">
        <f t="shared" si="8"/>
        <v>1.6</v>
      </c>
      <c r="O107" s="4">
        <f t="shared" si="11"/>
        <v>1</v>
      </c>
      <c r="P107" s="15">
        <f t="shared" si="9"/>
        <v>52.800000000000004</v>
      </c>
      <c r="R107" s="6">
        <f t="shared" si="10"/>
        <v>60.633333333333333</v>
      </c>
    </row>
    <row r="108" spans="1:18" x14ac:dyDescent="0.25">
      <c r="A108" s="8" t="s">
        <v>135</v>
      </c>
      <c r="B108" s="12" t="str">
        <f>VLOOKUP(A108,concorrenti!A:B,2,0)</f>
        <v>CASTELLOTTI</v>
      </c>
      <c r="C108" s="12">
        <f>VLOOKUP(A108,concorrenti!A:E,5,0)</f>
        <v>0</v>
      </c>
      <c r="D108" t="s">
        <v>578</v>
      </c>
      <c r="E108" t="s">
        <v>585</v>
      </c>
      <c r="F108" s="1">
        <v>1992</v>
      </c>
      <c r="G108" s="5"/>
      <c r="H108">
        <v>3882</v>
      </c>
      <c r="I108" s="4">
        <f t="shared" si="6"/>
        <v>1.92</v>
      </c>
      <c r="J108" s="14">
        <f t="shared" si="7"/>
        <v>7453.44</v>
      </c>
      <c r="L108">
        <v>9</v>
      </c>
      <c r="M108">
        <f>VLOOKUP(L108,Regolamento!A:B,2,0)</f>
        <v>32</v>
      </c>
      <c r="N108" s="4">
        <f t="shared" si="8"/>
        <v>1.6</v>
      </c>
      <c r="O108" s="4">
        <f t="shared" si="11"/>
        <v>1</v>
      </c>
      <c r="P108" s="15">
        <f t="shared" si="9"/>
        <v>51.2</v>
      </c>
      <c r="R108" s="6">
        <f t="shared" si="10"/>
        <v>64.7</v>
      </c>
    </row>
    <row r="109" spans="1:18" x14ac:dyDescent="0.25">
      <c r="A109" t="s">
        <v>539</v>
      </c>
      <c r="B109" s="12" t="str">
        <f>VLOOKUP(A109,concorrenti!A:B,2,0)</f>
        <v>CASTELLOTTI</v>
      </c>
      <c r="C109" s="12">
        <f>VLOOKUP(A109,concorrenti!A:E,5,0)</f>
        <v>0</v>
      </c>
      <c r="D109" t="s">
        <v>102</v>
      </c>
      <c r="E109" t="s">
        <v>584</v>
      </c>
      <c r="F109" s="1">
        <v>1970</v>
      </c>
      <c r="G109" s="5"/>
      <c r="H109">
        <v>7638</v>
      </c>
      <c r="I109" s="4">
        <f t="shared" si="6"/>
        <v>1.7</v>
      </c>
      <c r="J109" s="14">
        <f t="shared" si="7"/>
        <v>12984.6</v>
      </c>
      <c r="L109">
        <v>10</v>
      </c>
      <c r="M109">
        <f>VLOOKUP(L109,Regolamento!A:B,2,0)</f>
        <v>31</v>
      </c>
      <c r="N109" s="4">
        <f t="shared" si="8"/>
        <v>1.6</v>
      </c>
      <c r="O109" s="4">
        <f t="shared" si="11"/>
        <v>1</v>
      </c>
      <c r="P109" s="15">
        <f t="shared" si="9"/>
        <v>49.6</v>
      </c>
      <c r="R109" s="6">
        <f t="shared" si="10"/>
        <v>127.3</v>
      </c>
    </row>
    <row r="111" spans="1:18" x14ac:dyDescent="0.25">
      <c r="P111" s="101">
        <f>SUM(P100:P110)</f>
        <v>600.00000000000011</v>
      </c>
    </row>
  </sheetData>
  <sheetProtection algorithmName="SHA-512" hashValue="2vgNu3M4R+Pnr1P4Xl/U0wF8wYmjA0jjFYce00vdS3Puw35G+yk3HqpaCUoPg2FJgOG/aFukwhgjwQWtkAFDcw==" saltValue="QFCsA4OUNueI3S3mXinc5Q==" spinCount="100000" sheet="1" objects="1" scenarios="1"/>
  <sortState ref="U1:V17">
    <sortCondition descending="1" ref="V1:V17"/>
  </sortState>
  <mergeCells count="3">
    <mergeCell ref="G1:O1"/>
    <mergeCell ref="H8:J8"/>
    <mergeCell ref="N8:O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39AA-E0E5-4AD2-A4D0-6AE81C1ED144}">
  <sheetPr>
    <tabColor rgb="FF92D050"/>
  </sheetPr>
  <dimension ref="A1:AB107"/>
  <sheetViews>
    <sheetView workbookViewId="0"/>
  </sheetViews>
  <sheetFormatPr defaultRowHeight="15" x14ac:dyDescent="0.25"/>
  <cols>
    <col min="1" max="1" width="27.140625" bestFit="1" customWidth="1"/>
    <col min="2" max="2" width="20.5703125" bestFit="1" customWidth="1"/>
    <col min="3" max="3" width="9.85546875" bestFit="1" customWidth="1"/>
    <col min="4" max="4" width="19.28515625" customWidth="1"/>
    <col min="5" max="5" width="33.5703125" customWidth="1"/>
    <col min="6" max="6" width="5.7109375" bestFit="1" customWidth="1"/>
    <col min="7" max="7" width="2.42578125" customWidth="1"/>
    <col min="8" max="8" width="8.28515625" bestFit="1" customWidth="1"/>
    <col min="9" max="9" width="6" style="4" bestFit="1" customWidth="1"/>
    <col min="10" max="10" width="10.57031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7109375" bestFit="1" customWidth="1"/>
    <col min="17" max="17" width="3.42578125" customWidth="1"/>
    <col min="18" max="18" width="8.42578125" bestFit="1" customWidth="1"/>
    <col min="19" max="19" width="9.42578125" bestFit="1" customWidth="1"/>
    <col min="20" max="20" width="19.140625" bestFit="1" customWidth="1"/>
    <col min="21" max="21" width="10.28515625" bestFit="1" customWidth="1"/>
    <col min="25" max="25" width="27.140625" bestFit="1" customWidth="1"/>
  </cols>
  <sheetData>
    <row r="1" spans="1:27" ht="15.75" x14ac:dyDescent="0.25">
      <c r="A1" t="s">
        <v>46</v>
      </c>
      <c r="H1" s="203" t="s">
        <v>324</v>
      </c>
      <c r="I1" s="203"/>
      <c r="J1" s="203"/>
      <c r="K1" s="203"/>
      <c r="L1" s="203"/>
      <c r="M1" s="203"/>
      <c r="N1" s="203"/>
      <c r="O1" s="203"/>
      <c r="P1" s="203"/>
      <c r="T1" t="s">
        <v>93</v>
      </c>
      <c r="U1" s="4">
        <v>294.82</v>
      </c>
      <c r="V1">
        <v>15</v>
      </c>
    </row>
    <row r="2" spans="1:27" x14ac:dyDescent="0.25">
      <c r="A2" t="s">
        <v>47</v>
      </c>
      <c r="E2" s="33">
        <v>45788</v>
      </c>
      <c r="T2" t="s">
        <v>311</v>
      </c>
      <c r="U2" s="4">
        <v>292.12</v>
      </c>
      <c r="V2">
        <v>12</v>
      </c>
    </row>
    <row r="3" spans="1:27" x14ac:dyDescent="0.25">
      <c r="A3" t="s">
        <v>62</v>
      </c>
      <c r="E3" s="33" t="s">
        <v>322</v>
      </c>
      <c r="T3" t="s">
        <v>94</v>
      </c>
      <c r="U3" s="4">
        <v>281.3</v>
      </c>
      <c r="V3">
        <v>10</v>
      </c>
    </row>
    <row r="4" spans="1:27" x14ac:dyDescent="0.25">
      <c r="A4" t="s">
        <v>50</v>
      </c>
      <c r="E4" s="1" t="s">
        <v>332</v>
      </c>
      <c r="T4" t="s">
        <v>318</v>
      </c>
      <c r="U4" s="4">
        <v>175.81</v>
      </c>
      <c r="V4">
        <v>8</v>
      </c>
    </row>
    <row r="5" spans="1:27" x14ac:dyDescent="0.25">
      <c r="A5" t="s">
        <v>48</v>
      </c>
      <c r="E5" s="1">
        <v>68</v>
      </c>
      <c r="T5" t="s">
        <v>65</v>
      </c>
      <c r="U5" s="4">
        <v>119.01</v>
      </c>
      <c r="V5">
        <v>7</v>
      </c>
    </row>
    <row r="6" spans="1:27" x14ac:dyDescent="0.25">
      <c r="A6" t="s">
        <v>49</v>
      </c>
      <c r="E6" s="1">
        <v>61</v>
      </c>
      <c r="T6" t="s">
        <v>111</v>
      </c>
      <c r="U6" s="4">
        <v>105.49</v>
      </c>
      <c r="V6">
        <v>5</v>
      </c>
    </row>
    <row r="7" spans="1:27" x14ac:dyDescent="0.25">
      <c r="D7" s="1"/>
      <c r="T7" t="s">
        <v>63</v>
      </c>
      <c r="U7" s="4">
        <v>105.49</v>
      </c>
      <c r="V7">
        <v>4</v>
      </c>
    </row>
    <row r="8" spans="1:27" x14ac:dyDescent="0.25">
      <c r="A8" s="34" t="s">
        <v>43</v>
      </c>
      <c r="B8" s="58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04" t="s">
        <v>51</v>
      </c>
      <c r="I8" s="202"/>
      <c r="J8" s="205"/>
      <c r="K8" s="2"/>
      <c r="L8" s="25" t="s">
        <v>52</v>
      </c>
      <c r="M8" s="28"/>
      <c r="N8" s="202" t="s">
        <v>8</v>
      </c>
      <c r="O8" s="202"/>
      <c r="P8" s="29"/>
      <c r="T8" s="12" t="s">
        <v>340</v>
      </c>
      <c r="U8" s="4">
        <v>102.78</v>
      </c>
      <c r="V8">
        <v>2</v>
      </c>
    </row>
    <row r="9" spans="1:27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197</v>
      </c>
      <c r="U9" s="4">
        <v>94.67</v>
      </c>
      <c r="V9">
        <v>2</v>
      </c>
    </row>
    <row r="10" spans="1:27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R10" s="7" t="s">
        <v>106</v>
      </c>
      <c r="T10" t="s">
        <v>411</v>
      </c>
      <c r="U10">
        <v>54.1</v>
      </c>
      <c r="V10">
        <v>2</v>
      </c>
    </row>
    <row r="11" spans="1:27" ht="15.75" x14ac:dyDescent="0.25">
      <c r="A11" s="140" t="s">
        <v>480</v>
      </c>
      <c r="T11" t="s">
        <v>95</v>
      </c>
      <c r="U11" s="4">
        <v>48.69</v>
      </c>
      <c r="V11">
        <v>2</v>
      </c>
    </row>
    <row r="12" spans="1:27" x14ac:dyDescent="0.25">
      <c r="A12" s="8" t="s">
        <v>15</v>
      </c>
      <c r="B12" s="59" t="str">
        <f>VLOOKUP(A12,concorrenti!A:B,2,0)</f>
        <v>OROBICO</v>
      </c>
      <c r="C12" s="59">
        <f>VLOOKUP(A12,concorrenti!A:E,5,0)</f>
        <v>0</v>
      </c>
      <c r="D12" s="8" t="s">
        <v>103</v>
      </c>
      <c r="E12" s="71" t="s">
        <v>313</v>
      </c>
      <c r="F12" s="71">
        <v>1939</v>
      </c>
      <c r="G12" s="8"/>
      <c r="H12" s="71">
        <v>320</v>
      </c>
      <c r="I12" s="135">
        <f t="shared" ref="I12:I45" si="0">IF(C12&lt;&gt;0,((1+RIGHT(F12,2)/100)-0.1),(1+RIGHT(F12,2)/100))</f>
        <v>1.3900000000000001</v>
      </c>
      <c r="J12" s="62">
        <f t="shared" ref="J12:J45" si="1">+I12*H12</f>
        <v>444.80000000000007</v>
      </c>
      <c r="K12" s="8"/>
      <c r="L12" s="8">
        <v>1</v>
      </c>
      <c r="M12" s="8">
        <f>VLOOKUP(L12,Regolamento!A:B,2,1)</f>
        <v>50</v>
      </c>
      <c r="N12" s="62">
        <f t="shared" ref="N12:N45" si="2">1+E$5/100</f>
        <v>1.6800000000000002</v>
      </c>
      <c r="O12" s="62">
        <f t="shared" ref="O12:O45" si="3">1+E$6/100</f>
        <v>1.6099999999999999</v>
      </c>
      <c r="P12" s="61">
        <f t="shared" ref="P12:P45" si="4">IF(H12&lt;&gt;0,+M12*N12*O12,0)</f>
        <v>135.24</v>
      </c>
      <c r="Q12" s="8"/>
      <c r="R12" s="61">
        <f>+H12/E$5</f>
        <v>4.7058823529411766</v>
      </c>
      <c r="T12" t="s">
        <v>312</v>
      </c>
      <c r="U12">
        <v>35.159999999999997</v>
      </c>
      <c r="V12">
        <v>2</v>
      </c>
      <c r="Z12" s="4"/>
      <c r="AA12" s="51"/>
    </row>
    <row r="13" spans="1:27" x14ac:dyDescent="0.25">
      <c r="A13" s="8" t="s">
        <v>445</v>
      </c>
      <c r="B13" s="59" t="str">
        <f>VLOOKUP(A13,concorrenti!A:B,2,0)</f>
        <v>VCC CARDUCCI</v>
      </c>
      <c r="C13" s="59">
        <f>VLOOKUP(A13,concorrenti!A:E,5,0)</f>
        <v>0</v>
      </c>
      <c r="D13" s="8" t="s">
        <v>166</v>
      </c>
      <c r="E13" s="8" t="s">
        <v>566</v>
      </c>
      <c r="F13" s="8">
        <v>1973</v>
      </c>
      <c r="G13" s="8"/>
      <c r="H13" s="71">
        <v>272</v>
      </c>
      <c r="I13" s="135">
        <f t="shared" si="0"/>
        <v>1.73</v>
      </c>
      <c r="J13" s="62">
        <f t="shared" si="1"/>
        <v>470.56</v>
      </c>
      <c r="K13" s="8"/>
      <c r="L13" s="8">
        <v>2</v>
      </c>
      <c r="M13" s="8">
        <f>VLOOKUP(L13,Regolamento!A:B,2,1)</f>
        <v>45</v>
      </c>
      <c r="N13" s="62">
        <f t="shared" si="2"/>
        <v>1.6800000000000002</v>
      </c>
      <c r="O13" s="62">
        <f t="shared" si="3"/>
        <v>1.6099999999999999</v>
      </c>
      <c r="P13" s="61">
        <f t="shared" si="4"/>
        <v>121.71600000000001</v>
      </c>
      <c r="Q13" s="8"/>
      <c r="R13" s="61">
        <f t="shared" ref="R13:R45" si="5">+H13/E$5</f>
        <v>4</v>
      </c>
      <c r="T13" t="s">
        <v>109</v>
      </c>
      <c r="U13">
        <v>29.75</v>
      </c>
      <c r="V13">
        <v>2</v>
      </c>
      <c r="Z13" s="4"/>
      <c r="AA13" s="51"/>
    </row>
    <row r="14" spans="1:27" x14ac:dyDescent="0.25">
      <c r="A14" s="8" t="s">
        <v>285</v>
      </c>
      <c r="B14" s="59" t="str">
        <f>VLOOKUP(A14,concorrenti!A:B,2,0)</f>
        <v>CASTELLOTTI</v>
      </c>
      <c r="C14" s="59">
        <f>VLOOKUP(A14,concorrenti!A:E,5,0)</f>
        <v>0</v>
      </c>
      <c r="D14" s="8" t="s">
        <v>165</v>
      </c>
      <c r="E14" s="71" t="s">
        <v>507</v>
      </c>
      <c r="F14" s="71">
        <v>1977</v>
      </c>
      <c r="G14" s="8"/>
      <c r="H14" s="71">
        <v>273</v>
      </c>
      <c r="I14" s="135">
        <f t="shared" si="0"/>
        <v>1.77</v>
      </c>
      <c r="J14" s="62">
        <f t="shared" si="1"/>
        <v>483.21</v>
      </c>
      <c r="K14" s="8"/>
      <c r="L14" s="8">
        <v>3</v>
      </c>
      <c r="M14" s="8">
        <f>VLOOKUP(L14,Regolamento!A:B,2,1)</f>
        <v>41</v>
      </c>
      <c r="N14" s="62">
        <f t="shared" si="2"/>
        <v>1.6800000000000002</v>
      </c>
      <c r="O14" s="62">
        <f t="shared" si="3"/>
        <v>1.6099999999999999</v>
      </c>
      <c r="P14" s="61">
        <f t="shared" si="4"/>
        <v>110.89680000000001</v>
      </c>
      <c r="Q14" s="8"/>
      <c r="R14" s="61">
        <f t="shared" si="5"/>
        <v>4.0147058823529411</v>
      </c>
      <c r="Z14" s="4"/>
      <c r="AA14" s="51"/>
    </row>
    <row r="15" spans="1:27" s="8" customFormat="1" x14ac:dyDescent="0.25">
      <c r="A15" s="8" t="s">
        <v>534</v>
      </c>
      <c r="B15" s="59" t="str">
        <f>VLOOKUP(A15,concorrenti!A:B,2,0)</f>
        <v>RI PORSCHE 356 (BS)</v>
      </c>
      <c r="C15" s="59">
        <f>VLOOKUP(A15,concorrenti!A:E,5,0)</f>
        <v>0</v>
      </c>
      <c r="D15" s="8" t="s">
        <v>102</v>
      </c>
      <c r="E15" s="71" t="s">
        <v>352</v>
      </c>
      <c r="F15" s="71">
        <v>1938</v>
      </c>
      <c r="H15" s="71">
        <v>361</v>
      </c>
      <c r="I15" s="135">
        <f t="shared" si="0"/>
        <v>1.38</v>
      </c>
      <c r="J15" s="62">
        <f t="shared" si="1"/>
        <v>498.17999999999995</v>
      </c>
      <c r="L15" s="8">
        <v>4</v>
      </c>
      <c r="M15" s="8">
        <f>VLOOKUP(L15,Regolamento!A:B,2,1)</f>
        <v>38</v>
      </c>
      <c r="N15" s="62">
        <f t="shared" si="2"/>
        <v>1.6800000000000002</v>
      </c>
      <c r="O15" s="62">
        <f t="shared" si="3"/>
        <v>1.6099999999999999</v>
      </c>
      <c r="P15" s="61">
        <f t="shared" si="4"/>
        <v>102.7824</v>
      </c>
      <c r="R15" s="61">
        <f t="shared" si="5"/>
        <v>5.3088235294117645</v>
      </c>
      <c r="Y15"/>
      <c r="Z15" s="4"/>
      <c r="AA15" s="51"/>
    </row>
    <row r="16" spans="1:27" x14ac:dyDescent="0.25">
      <c r="A16" s="8" t="s">
        <v>151</v>
      </c>
      <c r="B16" s="59" t="str">
        <f>VLOOKUP(A16,concorrenti!A:B,2,0)</f>
        <v>OROBICO</v>
      </c>
      <c r="C16" s="59">
        <f>VLOOKUP(A16,concorrenti!A:E,5,0)</f>
        <v>0</v>
      </c>
      <c r="D16" s="8" t="s">
        <v>102</v>
      </c>
      <c r="E16" s="71" t="s">
        <v>489</v>
      </c>
      <c r="F16" s="71">
        <v>1966</v>
      </c>
      <c r="G16" s="8"/>
      <c r="H16" s="71">
        <v>325</v>
      </c>
      <c r="I16" s="135">
        <f t="shared" si="0"/>
        <v>1.6600000000000001</v>
      </c>
      <c r="J16" s="62">
        <f t="shared" si="1"/>
        <v>539.5</v>
      </c>
      <c r="K16" s="8"/>
      <c r="L16" s="8">
        <v>5</v>
      </c>
      <c r="M16" s="8">
        <f>VLOOKUP(L16,Regolamento!A:B,2,1)</f>
        <v>36</v>
      </c>
      <c r="N16" s="62">
        <f t="shared" si="2"/>
        <v>1.6800000000000002</v>
      </c>
      <c r="O16" s="62">
        <f t="shared" si="3"/>
        <v>1.6099999999999999</v>
      </c>
      <c r="P16" s="61">
        <f t="shared" si="4"/>
        <v>97.372799999999998</v>
      </c>
      <c r="Q16" s="8"/>
      <c r="R16" s="61">
        <f t="shared" si="5"/>
        <v>4.7794117647058822</v>
      </c>
      <c r="Z16" s="4"/>
      <c r="AA16" s="51"/>
    </row>
    <row r="17" spans="1:27" x14ac:dyDescent="0.25">
      <c r="A17" s="8" t="s">
        <v>219</v>
      </c>
      <c r="B17" s="59" t="str">
        <f>VLOOKUP(A17,concorrenti!A:B,2,0)</f>
        <v>GAMS</v>
      </c>
      <c r="C17" s="59">
        <f>VLOOKUP(A17,concorrenti!A:E,5,0)</f>
        <v>0</v>
      </c>
      <c r="D17" s="8" t="s">
        <v>166</v>
      </c>
      <c r="E17" s="8" t="s">
        <v>566</v>
      </c>
      <c r="F17" s="71">
        <v>1979</v>
      </c>
      <c r="G17" s="8"/>
      <c r="H17" s="71">
        <v>305</v>
      </c>
      <c r="I17" s="135">
        <f t="shared" si="0"/>
        <v>1.79</v>
      </c>
      <c r="J17" s="62">
        <f t="shared" si="1"/>
        <v>545.95000000000005</v>
      </c>
      <c r="K17" s="9"/>
      <c r="L17" s="8">
        <v>6</v>
      </c>
      <c r="M17" s="8">
        <f>VLOOKUP(L17,Regolamento!A:B,2,1)</f>
        <v>35</v>
      </c>
      <c r="N17" s="62">
        <f t="shared" si="2"/>
        <v>1.6800000000000002</v>
      </c>
      <c r="O17" s="62">
        <f t="shared" si="3"/>
        <v>1.6099999999999999</v>
      </c>
      <c r="P17" s="61">
        <f t="shared" si="4"/>
        <v>94.668000000000006</v>
      </c>
      <c r="Q17" s="8"/>
      <c r="R17" s="61">
        <f t="shared" si="5"/>
        <v>4.4852941176470589</v>
      </c>
      <c r="Z17" s="4"/>
      <c r="AA17" s="51"/>
    </row>
    <row r="18" spans="1:27" x14ac:dyDescent="0.25">
      <c r="A18" s="8" t="s">
        <v>344</v>
      </c>
      <c r="B18" s="59" t="str">
        <f>VLOOKUP(A18,concorrenti!A:B,2,0)</f>
        <v>VCC CARDUCCI</v>
      </c>
      <c r="C18" s="59">
        <f>VLOOKUP(A18,concorrenti!A:E,5,0)</f>
        <v>0</v>
      </c>
      <c r="D18" s="8" t="s">
        <v>102</v>
      </c>
      <c r="E18" s="71" t="s">
        <v>602</v>
      </c>
      <c r="F18" s="71">
        <v>1966</v>
      </c>
      <c r="G18" s="8"/>
      <c r="H18" s="71">
        <v>346</v>
      </c>
      <c r="I18" s="135">
        <f t="shared" si="0"/>
        <v>1.6600000000000001</v>
      </c>
      <c r="J18" s="62">
        <f t="shared" si="1"/>
        <v>574.36</v>
      </c>
      <c r="K18" s="8"/>
      <c r="L18" s="8">
        <v>7</v>
      </c>
      <c r="M18" s="8">
        <f>VLOOKUP(L18,Regolamento!A:B,2,1)</f>
        <v>34</v>
      </c>
      <c r="N18" s="62">
        <f t="shared" si="2"/>
        <v>1.6800000000000002</v>
      </c>
      <c r="O18" s="62">
        <f t="shared" si="3"/>
        <v>1.6099999999999999</v>
      </c>
      <c r="P18" s="61">
        <f t="shared" si="4"/>
        <v>91.963200000000001</v>
      </c>
      <c r="Q18" s="8"/>
      <c r="R18" s="61">
        <f t="shared" si="5"/>
        <v>5.0882352941176467</v>
      </c>
      <c r="Z18" s="4"/>
      <c r="AA18" s="51"/>
    </row>
    <row r="19" spans="1:27" x14ac:dyDescent="0.25">
      <c r="A19" s="8" t="s">
        <v>282</v>
      </c>
      <c r="B19" s="59" t="str">
        <f>VLOOKUP(A19,concorrenti!A:B,2,0)</f>
        <v>CASTELLOTTI</v>
      </c>
      <c r="C19" s="59">
        <f>VLOOKUP(A19,concorrenti!A:E,5,0)</f>
        <v>0</v>
      </c>
      <c r="D19" s="8" t="s">
        <v>351</v>
      </c>
      <c r="E19" s="71" t="s">
        <v>604</v>
      </c>
      <c r="F19" s="71">
        <v>1963</v>
      </c>
      <c r="G19" s="8"/>
      <c r="H19" s="71">
        <v>355</v>
      </c>
      <c r="I19" s="135">
        <f t="shared" si="0"/>
        <v>1.63</v>
      </c>
      <c r="J19" s="62">
        <f t="shared" si="1"/>
        <v>578.65</v>
      </c>
      <c r="K19" s="8"/>
      <c r="L19" s="8">
        <v>8</v>
      </c>
      <c r="M19" s="8">
        <f>VLOOKUP(L19,Regolamento!A:B,2,1)</f>
        <v>33</v>
      </c>
      <c r="N19" s="62">
        <f t="shared" si="2"/>
        <v>1.6800000000000002</v>
      </c>
      <c r="O19" s="62">
        <f t="shared" si="3"/>
        <v>1.6099999999999999</v>
      </c>
      <c r="P19" s="61">
        <f t="shared" si="4"/>
        <v>89.258399999999995</v>
      </c>
      <c r="Q19" s="8"/>
      <c r="R19" s="61">
        <f t="shared" si="5"/>
        <v>5.2205882352941178</v>
      </c>
      <c r="Z19" s="4"/>
      <c r="AA19" s="51"/>
    </row>
    <row r="20" spans="1:27" s="165" customFormat="1" x14ac:dyDescent="0.25">
      <c r="A20" s="8" t="s">
        <v>160</v>
      </c>
      <c r="B20" s="59" t="str">
        <f>VLOOKUP(A20,concorrenti!A:B,2,0)</f>
        <v>VCC COMO</v>
      </c>
      <c r="C20" s="59" t="str">
        <f>VLOOKUP(A20,concorrenti!A:E,5,0)</f>
        <v>X</v>
      </c>
      <c r="D20" s="8" t="s">
        <v>166</v>
      </c>
      <c r="E20" s="71" t="s">
        <v>603</v>
      </c>
      <c r="F20" s="71">
        <v>1972</v>
      </c>
      <c r="G20" s="8"/>
      <c r="H20" s="71">
        <v>350</v>
      </c>
      <c r="I20" s="135">
        <f t="shared" si="0"/>
        <v>1.6199999999999999</v>
      </c>
      <c r="J20" s="62">
        <f t="shared" si="1"/>
        <v>567</v>
      </c>
      <c r="K20" s="8"/>
      <c r="L20" s="8">
        <v>9</v>
      </c>
      <c r="M20" s="8">
        <f>VLOOKUP(L20,Regolamento!A:B,2,1)</f>
        <v>32</v>
      </c>
      <c r="N20" s="62">
        <f t="shared" si="2"/>
        <v>1.6800000000000002</v>
      </c>
      <c r="O20" s="62">
        <f t="shared" si="3"/>
        <v>1.6099999999999999</v>
      </c>
      <c r="P20" s="179">
        <f t="shared" si="4"/>
        <v>86.553600000000003</v>
      </c>
      <c r="Q20" s="8"/>
      <c r="R20" s="61">
        <f t="shared" si="5"/>
        <v>5.1470588235294121</v>
      </c>
      <c r="Y20"/>
      <c r="Z20" s="4"/>
      <c r="AA20" s="51"/>
    </row>
    <row r="21" spans="1:27" x14ac:dyDescent="0.25">
      <c r="A21" s="8" t="s">
        <v>316</v>
      </c>
      <c r="B21" s="59" t="str">
        <f>VLOOKUP(A21,concorrenti!A:B,2,0)</f>
        <v xml:space="preserve"> CAVEC</v>
      </c>
      <c r="C21" s="59">
        <f>VLOOKUP(A21,concorrenti!A:E,5,0)</f>
        <v>0</v>
      </c>
      <c r="D21" s="8" t="s">
        <v>102</v>
      </c>
      <c r="E21" s="71" t="s">
        <v>605</v>
      </c>
      <c r="F21" s="71">
        <v>1971</v>
      </c>
      <c r="G21" s="9"/>
      <c r="H21" s="71">
        <v>406</v>
      </c>
      <c r="I21" s="135">
        <f t="shared" si="0"/>
        <v>1.71</v>
      </c>
      <c r="J21" s="62">
        <f t="shared" si="1"/>
        <v>694.26</v>
      </c>
      <c r="K21" s="8"/>
      <c r="L21" s="8">
        <v>10</v>
      </c>
      <c r="M21" s="8">
        <f>VLOOKUP(L21,Regolamento!A:B,2,1)</f>
        <v>31</v>
      </c>
      <c r="N21" s="62">
        <f t="shared" si="2"/>
        <v>1.6800000000000002</v>
      </c>
      <c r="O21" s="62">
        <f t="shared" si="3"/>
        <v>1.6099999999999999</v>
      </c>
      <c r="P21" s="61">
        <f t="shared" si="4"/>
        <v>83.848799999999997</v>
      </c>
      <c r="Q21" s="8"/>
      <c r="R21" s="61">
        <f t="shared" si="5"/>
        <v>5.9705882352941178</v>
      </c>
      <c r="Z21" s="4"/>
      <c r="AA21" s="51"/>
    </row>
    <row r="22" spans="1:27" x14ac:dyDescent="0.25">
      <c r="A22" s="8" t="s">
        <v>439</v>
      </c>
      <c r="B22" s="59" t="str">
        <f>VLOOKUP(A22,concorrenti!A:B,2,0)</f>
        <v>CASTELLOTTI</v>
      </c>
      <c r="C22" s="59">
        <f>VLOOKUP(A22,concorrenti!A:E,5,0)</f>
        <v>0</v>
      </c>
      <c r="D22" s="8" t="s">
        <v>166</v>
      </c>
      <c r="E22" s="71" t="s">
        <v>505</v>
      </c>
      <c r="F22" s="71">
        <v>1981</v>
      </c>
      <c r="G22" s="8"/>
      <c r="H22" s="71">
        <v>384</v>
      </c>
      <c r="I22" s="135">
        <f t="shared" si="0"/>
        <v>1.81</v>
      </c>
      <c r="J22" s="62">
        <f t="shared" si="1"/>
        <v>695.04</v>
      </c>
      <c r="K22" s="8"/>
      <c r="L22" s="8">
        <v>11</v>
      </c>
      <c r="M22" s="8">
        <f>VLOOKUP(L22,Regolamento!A:B,2,1)</f>
        <v>30</v>
      </c>
      <c r="N22" s="62">
        <f t="shared" si="2"/>
        <v>1.6800000000000002</v>
      </c>
      <c r="O22" s="62">
        <f t="shared" si="3"/>
        <v>1.6099999999999999</v>
      </c>
      <c r="P22" s="61">
        <f t="shared" si="4"/>
        <v>81.144000000000005</v>
      </c>
      <c r="Q22" s="8"/>
      <c r="R22" s="61">
        <f t="shared" si="5"/>
        <v>5.6470588235294121</v>
      </c>
      <c r="Z22" s="4"/>
      <c r="AA22" s="51"/>
    </row>
    <row r="23" spans="1:27" x14ac:dyDescent="0.25">
      <c r="A23" s="8" t="s">
        <v>302</v>
      </c>
      <c r="B23" s="59" t="str">
        <f>VLOOKUP(A23,concorrenti!A:B,2,0)</f>
        <v xml:space="preserve"> VCC CARDUCCI</v>
      </c>
      <c r="C23" s="59">
        <f>VLOOKUP(A23,concorrenti!A:E,5,0)</f>
        <v>0</v>
      </c>
      <c r="D23" s="8" t="s">
        <v>102</v>
      </c>
      <c r="E23" s="71" t="s">
        <v>511</v>
      </c>
      <c r="F23" s="71">
        <v>1983</v>
      </c>
      <c r="G23" s="8"/>
      <c r="H23" s="71">
        <v>406</v>
      </c>
      <c r="I23" s="135">
        <f t="shared" si="0"/>
        <v>1.83</v>
      </c>
      <c r="J23" s="62">
        <f t="shared" si="1"/>
        <v>742.98</v>
      </c>
      <c r="K23" s="8"/>
      <c r="L23" s="8">
        <v>12</v>
      </c>
      <c r="M23" s="8">
        <f>VLOOKUP(L23,Regolamento!A:B,2,1)</f>
        <v>29</v>
      </c>
      <c r="N23" s="62">
        <f t="shared" si="2"/>
        <v>1.6800000000000002</v>
      </c>
      <c r="O23" s="62">
        <f t="shared" si="3"/>
        <v>1.6099999999999999</v>
      </c>
      <c r="P23" s="61">
        <f t="shared" si="4"/>
        <v>78.4392</v>
      </c>
      <c r="Q23" s="8"/>
      <c r="R23" s="61">
        <f t="shared" si="5"/>
        <v>5.9705882352941178</v>
      </c>
      <c r="Z23" s="4"/>
      <c r="AA23" s="51"/>
    </row>
    <row r="24" spans="1:27" x14ac:dyDescent="0.25">
      <c r="A24" s="8" t="s">
        <v>20</v>
      </c>
      <c r="B24" s="59" t="str">
        <f>VLOOKUP(A24,concorrenti!A:B,2,0)</f>
        <v>CAVEM</v>
      </c>
      <c r="C24" s="59">
        <f>VLOOKUP(A24,concorrenti!A:E,5,0)</f>
        <v>0</v>
      </c>
      <c r="D24" s="8" t="s">
        <v>102</v>
      </c>
      <c r="E24" s="71" t="s">
        <v>606</v>
      </c>
      <c r="F24" s="71">
        <v>1972</v>
      </c>
      <c r="G24" s="8"/>
      <c r="H24" s="71">
        <v>481</v>
      </c>
      <c r="I24" s="135">
        <f t="shared" si="0"/>
        <v>1.72</v>
      </c>
      <c r="J24" s="62">
        <f t="shared" si="1"/>
        <v>827.31999999999994</v>
      </c>
      <c r="K24" s="8"/>
      <c r="L24" s="8">
        <v>13</v>
      </c>
      <c r="M24" s="8">
        <f>VLOOKUP(L24,Regolamento!A:B,2,1)</f>
        <v>28</v>
      </c>
      <c r="N24" s="62">
        <f t="shared" si="2"/>
        <v>1.6800000000000002</v>
      </c>
      <c r="O24" s="62">
        <f t="shared" si="3"/>
        <v>1.6099999999999999</v>
      </c>
      <c r="P24" s="61">
        <f t="shared" si="4"/>
        <v>75.734400000000008</v>
      </c>
      <c r="Q24" s="8"/>
      <c r="R24" s="61">
        <f t="shared" si="5"/>
        <v>7.0735294117647056</v>
      </c>
      <c r="Z24" s="4"/>
      <c r="AA24" s="51"/>
    </row>
    <row r="25" spans="1:27" x14ac:dyDescent="0.25">
      <c r="A25" s="8" t="s">
        <v>17</v>
      </c>
      <c r="B25" s="59" t="str">
        <f>VLOOKUP(A25,concorrenti!A:B,2,0)</f>
        <v>VAMS</v>
      </c>
      <c r="C25" s="59">
        <f>VLOOKUP(A25,concorrenti!A:E,5,0)</f>
        <v>0</v>
      </c>
      <c r="D25" s="8" t="s">
        <v>165</v>
      </c>
      <c r="E25" s="71" t="s">
        <v>607</v>
      </c>
      <c r="F25" s="71">
        <v>1972</v>
      </c>
      <c r="G25" s="8"/>
      <c r="H25" s="71">
        <v>482</v>
      </c>
      <c r="I25" s="135">
        <f t="shared" si="0"/>
        <v>1.72</v>
      </c>
      <c r="J25" s="62">
        <f t="shared" si="1"/>
        <v>829.04</v>
      </c>
      <c r="K25" s="8"/>
      <c r="L25" s="8">
        <v>14</v>
      </c>
      <c r="M25" s="8">
        <f>VLOOKUP(L25,Regolamento!A:B,2,1)</f>
        <v>27</v>
      </c>
      <c r="N25" s="62">
        <f t="shared" si="2"/>
        <v>1.6800000000000002</v>
      </c>
      <c r="O25" s="62">
        <f t="shared" si="3"/>
        <v>1.6099999999999999</v>
      </c>
      <c r="P25" s="61">
        <f t="shared" si="4"/>
        <v>73.029600000000002</v>
      </c>
      <c r="Q25" s="8"/>
      <c r="R25" s="61">
        <f t="shared" si="5"/>
        <v>7.0882352941176467</v>
      </c>
      <c r="Z25" s="4"/>
      <c r="AA25" s="51"/>
    </row>
    <row r="26" spans="1:27" x14ac:dyDescent="0.25">
      <c r="A26" s="8" t="s">
        <v>22</v>
      </c>
      <c r="B26" s="59" t="str">
        <f>VLOOKUP(A26,concorrenti!A:B,2,0)</f>
        <v>CASTELLOTTI</v>
      </c>
      <c r="C26" s="59">
        <f>VLOOKUP(A26,concorrenti!A:E,5,0)</f>
        <v>0</v>
      </c>
      <c r="D26" s="8" t="s">
        <v>166</v>
      </c>
      <c r="E26" s="71" t="s">
        <v>505</v>
      </c>
      <c r="F26" s="71">
        <v>1976</v>
      </c>
      <c r="G26" s="8"/>
      <c r="H26" s="71">
        <v>540</v>
      </c>
      <c r="I26" s="135">
        <f t="shared" si="0"/>
        <v>1.76</v>
      </c>
      <c r="J26" s="62">
        <f t="shared" si="1"/>
        <v>950.4</v>
      </c>
      <c r="K26" s="8"/>
      <c r="L26" s="8">
        <v>15</v>
      </c>
      <c r="M26" s="8">
        <f>VLOOKUP(L26,Regolamento!A:B,2,1)</f>
        <v>26</v>
      </c>
      <c r="N26" s="62">
        <f t="shared" si="2"/>
        <v>1.6800000000000002</v>
      </c>
      <c r="O26" s="62">
        <f t="shared" si="3"/>
        <v>1.6099999999999999</v>
      </c>
      <c r="P26" s="61">
        <f t="shared" si="4"/>
        <v>70.32480000000001</v>
      </c>
      <c r="Q26" s="8"/>
      <c r="R26" s="61">
        <f t="shared" si="5"/>
        <v>7.9411764705882355</v>
      </c>
      <c r="Z26" s="4"/>
      <c r="AA26" s="51"/>
    </row>
    <row r="27" spans="1:27" x14ac:dyDescent="0.25">
      <c r="A27" s="8" t="s">
        <v>307</v>
      </c>
      <c r="B27" s="59" t="str">
        <f>VLOOKUP(A27,concorrenti!A:B,2,0)</f>
        <v xml:space="preserve"> CAVEC</v>
      </c>
      <c r="C27" s="59">
        <f>VLOOKUP(A27,concorrenti!A:E,5,0)</f>
        <v>0</v>
      </c>
      <c r="D27" s="8" t="s">
        <v>166</v>
      </c>
      <c r="E27" s="71" t="s">
        <v>505</v>
      </c>
      <c r="F27" s="71">
        <v>1980</v>
      </c>
      <c r="G27" s="8"/>
      <c r="H27" s="71">
        <v>620</v>
      </c>
      <c r="I27" s="135">
        <f t="shared" si="0"/>
        <v>1.8</v>
      </c>
      <c r="J27" s="62">
        <f t="shared" si="1"/>
        <v>1116</v>
      </c>
      <c r="K27" s="8"/>
      <c r="L27" s="8">
        <v>16</v>
      </c>
      <c r="M27" s="8">
        <f>VLOOKUP(L27,Regolamento!A:B,2,1)</f>
        <v>25</v>
      </c>
      <c r="N27" s="62">
        <f t="shared" si="2"/>
        <v>1.6800000000000002</v>
      </c>
      <c r="O27" s="62">
        <f t="shared" si="3"/>
        <v>1.6099999999999999</v>
      </c>
      <c r="P27" s="61">
        <f t="shared" si="4"/>
        <v>67.62</v>
      </c>
      <c r="Q27" s="8"/>
      <c r="R27" s="61">
        <f t="shared" si="5"/>
        <v>9.117647058823529</v>
      </c>
      <c r="Z27" s="4"/>
      <c r="AA27" s="51"/>
    </row>
    <row r="28" spans="1:27" x14ac:dyDescent="0.25">
      <c r="A28" s="8" t="s">
        <v>536</v>
      </c>
      <c r="B28" s="59" t="str">
        <f>VLOOKUP(A28,concorrenti!A:B,2,0)</f>
        <v>CASTELLOTTI</v>
      </c>
      <c r="C28" s="59">
        <f>VLOOKUP(A28,concorrenti!A:E,5,0)</f>
        <v>0</v>
      </c>
      <c r="D28" s="8" t="s">
        <v>166</v>
      </c>
      <c r="E28" s="71" t="s">
        <v>505</v>
      </c>
      <c r="F28" s="71">
        <v>1972</v>
      </c>
      <c r="G28" s="8"/>
      <c r="H28" s="71">
        <v>652</v>
      </c>
      <c r="I28" s="135">
        <f t="shared" si="0"/>
        <v>1.72</v>
      </c>
      <c r="J28" s="62">
        <f t="shared" si="1"/>
        <v>1121.44</v>
      </c>
      <c r="K28" s="8"/>
      <c r="L28" s="8">
        <v>17</v>
      </c>
      <c r="M28" s="8">
        <f>VLOOKUP(L28,Regolamento!A:B,2,1)</f>
        <v>24</v>
      </c>
      <c r="N28" s="62">
        <f t="shared" si="2"/>
        <v>1.6800000000000002</v>
      </c>
      <c r="O28" s="62">
        <f t="shared" si="3"/>
        <v>1.6099999999999999</v>
      </c>
      <c r="P28" s="61">
        <f t="shared" si="4"/>
        <v>64.915200000000013</v>
      </c>
      <c r="Q28" s="8"/>
      <c r="R28" s="61">
        <f t="shared" si="5"/>
        <v>9.5882352941176467</v>
      </c>
      <c r="Z28" s="4"/>
      <c r="AA28" s="51"/>
    </row>
    <row r="29" spans="1:27" x14ac:dyDescent="0.25">
      <c r="A29" s="8" t="s">
        <v>28</v>
      </c>
      <c r="B29" s="59" t="str">
        <f>VLOOKUP(A29,concorrenti!A:B,2,0)</f>
        <v>OROBICO</v>
      </c>
      <c r="C29" s="59">
        <f>VLOOKUP(A29,concorrenti!A:E,5,0)</f>
        <v>0</v>
      </c>
      <c r="D29" s="8" t="s">
        <v>165</v>
      </c>
      <c r="E29" s="71" t="s">
        <v>607</v>
      </c>
      <c r="F29" s="71">
        <v>1972</v>
      </c>
      <c r="G29" s="8"/>
      <c r="H29" s="71">
        <v>656</v>
      </c>
      <c r="I29" s="135">
        <f t="shared" si="0"/>
        <v>1.72</v>
      </c>
      <c r="J29" s="62">
        <f t="shared" si="1"/>
        <v>1128.32</v>
      </c>
      <c r="K29" s="8"/>
      <c r="L29" s="8">
        <v>18</v>
      </c>
      <c r="M29" s="8">
        <f>VLOOKUP(L29,Regolamento!A:B,2,1)</f>
        <v>23</v>
      </c>
      <c r="N29" s="62">
        <f t="shared" si="2"/>
        <v>1.6800000000000002</v>
      </c>
      <c r="O29" s="62">
        <f t="shared" si="3"/>
        <v>1.6099999999999999</v>
      </c>
      <c r="P29" s="61">
        <f t="shared" si="4"/>
        <v>62.210399999999993</v>
      </c>
      <c r="Q29" s="8"/>
      <c r="R29" s="61">
        <f t="shared" si="5"/>
        <v>9.6470588235294112</v>
      </c>
      <c r="Z29" s="4"/>
      <c r="AA29" s="51"/>
    </row>
    <row r="30" spans="1:27" x14ac:dyDescent="0.25">
      <c r="A30" s="8" t="s">
        <v>30</v>
      </c>
      <c r="B30" s="59" t="str">
        <f>VLOOKUP(A30,concorrenti!A:B,2,0)</f>
        <v>OROBICO</v>
      </c>
      <c r="C30" s="59">
        <f>VLOOKUP(A30,concorrenti!A:E,5,0)</f>
        <v>0</v>
      </c>
      <c r="D30" s="8" t="s">
        <v>102</v>
      </c>
      <c r="E30" s="187" t="s">
        <v>105</v>
      </c>
      <c r="F30" s="71">
        <v>1975</v>
      </c>
      <c r="G30" s="8"/>
      <c r="H30" s="71">
        <v>801</v>
      </c>
      <c r="I30" s="135">
        <f t="shared" si="0"/>
        <v>1.75</v>
      </c>
      <c r="J30" s="62">
        <f t="shared" si="1"/>
        <v>1401.75</v>
      </c>
      <c r="K30" s="8"/>
      <c r="L30" s="8">
        <v>19</v>
      </c>
      <c r="M30" s="8">
        <f>VLOOKUP(L30,Regolamento!A:B,2,1)</f>
        <v>22</v>
      </c>
      <c r="N30" s="62">
        <f t="shared" si="2"/>
        <v>1.6800000000000002</v>
      </c>
      <c r="O30" s="62">
        <f t="shared" si="3"/>
        <v>1.6099999999999999</v>
      </c>
      <c r="P30" s="61">
        <f t="shared" si="4"/>
        <v>59.505599999999994</v>
      </c>
      <c r="Q30" s="8"/>
      <c r="R30" s="61">
        <f t="shared" si="5"/>
        <v>11.779411764705882</v>
      </c>
      <c r="Z30" s="4"/>
      <c r="AA30" s="51"/>
    </row>
    <row r="31" spans="1:27" x14ac:dyDescent="0.25">
      <c r="A31" s="8" t="s">
        <v>432</v>
      </c>
      <c r="B31" s="59" t="str">
        <f>VLOOKUP(A31,concorrenti!A:B,2,0)</f>
        <v>CASTELLOTTI</v>
      </c>
      <c r="C31" s="59">
        <f>VLOOKUP(A31,concorrenti!A:E,5,0)</f>
        <v>0</v>
      </c>
      <c r="D31" s="8" t="s">
        <v>103</v>
      </c>
      <c r="E31" s="187" t="s">
        <v>32</v>
      </c>
      <c r="F31" s="71">
        <v>1957</v>
      </c>
      <c r="G31" s="8"/>
      <c r="H31" s="71">
        <v>986</v>
      </c>
      <c r="I31" s="135">
        <f t="shared" si="0"/>
        <v>1.5699999999999998</v>
      </c>
      <c r="J31" s="62">
        <f t="shared" si="1"/>
        <v>1548.0199999999998</v>
      </c>
      <c r="K31" s="8"/>
      <c r="L31" s="8">
        <v>20</v>
      </c>
      <c r="M31" s="8">
        <f>VLOOKUP(L31,Regolamento!A:B,2,1)</f>
        <v>21</v>
      </c>
      <c r="N31" s="62">
        <f t="shared" si="2"/>
        <v>1.6800000000000002</v>
      </c>
      <c r="O31" s="62">
        <f t="shared" si="3"/>
        <v>1.6099999999999999</v>
      </c>
      <c r="P31" s="61">
        <f t="shared" si="4"/>
        <v>56.800799999999995</v>
      </c>
      <c r="Q31" s="8"/>
      <c r="R31" s="61">
        <f t="shared" si="5"/>
        <v>14.5</v>
      </c>
      <c r="S31" s="51"/>
      <c r="Z31" s="4"/>
      <c r="AA31" s="51"/>
    </row>
    <row r="32" spans="1:27" x14ac:dyDescent="0.25">
      <c r="A32" s="8" t="s">
        <v>396</v>
      </c>
      <c r="B32" s="59" t="str">
        <f>VLOOKUP(A32,concorrenti!A:B,2,0)</f>
        <v>OLD WHEELS</v>
      </c>
      <c r="C32" s="59">
        <f>VLOOKUP(A32,concorrenti!A:E,5,0)</f>
        <v>0</v>
      </c>
      <c r="D32" s="8" t="s">
        <v>102</v>
      </c>
      <c r="E32" s="71" t="s">
        <v>608</v>
      </c>
      <c r="F32" s="71">
        <v>1988</v>
      </c>
      <c r="G32" s="8"/>
      <c r="H32" s="71">
        <v>869</v>
      </c>
      <c r="I32" s="135">
        <f t="shared" si="0"/>
        <v>1.88</v>
      </c>
      <c r="J32" s="62">
        <f t="shared" si="1"/>
        <v>1633.7199999999998</v>
      </c>
      <c r="K32" s="8"/>
      <c r="L32" s="8">
        <v>21</v>
      </c>
      <c r="M32" s="8">
        <f>VLOOKUP(L32,Regolamento!A:B,2,1)</f>
        <v>20</v>
      </c>
      <c r="N32" s="62">
        <f t="shared" si="2"/>
        <v>1.6800000000000002</v>
      </c>
      <c r="O32" s="62">
        <f t="shared" si="3"/>
        <v>1.6099999999999999</v>
      </c>
      <c r="P32" s="61">
        <f t="shared" si="4"/>
        <v>54.095999999999997</v>
      </c>
      <c r="Q32" s="8"/>
      <c r="R32" s="61">
        <f t="shared" si="5"/>
        <v>12.779411764705882</v>
      </c>
      <c r="T32" t="s">
        <v>7</v>
      </c>
      <c r="Z32" s="4"/>
      <c r="AA32" s="51"/>
    </row>
    <row r="33" spans="1:28" x14ac:dyDescent="0.25">
      <c r="A33" s="8" t="s">
        <v>535</v>
      </c>
      <c r="B33" s="59" t="str">
        <f>VLOOKUP(A33,concorrenti!A:B,2,0)</f>
        <v>CASTELLOTTI</v>
      </c>
      <c r="C33" s="59">
        <f>VLOOKUP(A33,concorrenti!A:E,5,0)</f>
        <v>0</v>
      </c>
      <c r="D33" s="8" t="s">
        <v>102</v>
      </c>
      <c r="E33" s="71" t="s">
        <v>610</v>
      </c>
      <c r="F33" s="71">
        <v>1957</v>
      </c>
      <c r="G33" s="8"/>
      <c r="H33" s="71">
        <v>1075</v>
      </c>
      <c r="I33" s="135">
        <f t="shared" si="0"/>
        <v>1.5699999999999998</v>
      </c>
      <c r="J33" s="62">
        <f t="shared" si="1"/>
        <v>1687.7499999999998</v>
      </c>
      <c r="K33" s="8"/>
      <c r="L33" s="8">
        <v>22</v>
      </c>
      <c r="M33" s="8">
        <f>VLOOKUP(L33,Regolamento!A:B,2,1)</f>
        <v>19</v>
      </c>
      <c r="N33" s="62">
        <f t="shared" si="2"/>
        <v>1.6800000000000002</v>
      </c>
      <c r="O33" s="62">
        <f t="shared" si="3"/>
        <v>1.6099999999999999</v>
      </c>
      <c r="P33" s="61">
        <f t="shared" si="4"/>
        <v>51.391199999999998</v>
      </c>
      <c r="Q33" s="8"/>
      <c r="R33" s="61">
        <f t="shared" si="5"/>
        <v>15.808823529411764</v>
      </c>
      <c r="Z33" s="4"/>
      <c r="AA33" s="51"/>
    </row>
    <row r="34" spans="1:28" x14ac:dyDescent="0.25">
      <c r="A34" s="8" t="s">
        <v>296</v>
      </c>
      <c r="B34" s="59" t="str">
        <f>VLOOKUP(A34,concorrenti!A:B,2,0)</f>
        <v>VALTELLINA</v>
      </c>
      <c r="C34" s="59">
        <f>VLOOKUP(A34,concorrenti!A:E,5,0)</f>
        <v>0</v>
      </c>
      <c r="D34" s="8" t="s">
        <v>102</v>
      </c>
      <c r="E34" s="187" t="s">
        <v>598</v>
      </c>
      <c r="F34" s="71">
        <v>1969</v>
      </c>
      <c r="G34" s="8"/>
      <c r="H34" s="71">
        <v>1004</v>
      </c>
      <c r="I34" s="135">
        <f t="shared" si="0"/>
        <v>1.69</v>
      </c>
      <c r="J34" s="62">
        <f t="shared" si="1"/>
        <v>1696.76</v>
      </c>
      <c r="K34" s="8"/>
      <c r="L34" s="8">
        <v>23</v>
      </c>
      <c r="M34" s="8">
        <f>VLOOKUP(L34,Regolamento!A:B,2,1)</f>
        <v>18</v>
      </c>
      <c r="N34" s="62">
        <f t="shared" si="2"/>
        <v>1.6800000000000002</v>
      </c>
      <c r="O34" s="62">
        <f t="shared" si="3"/>
        <v>1.6099999999999999</v>
      </c>
      <c r="P34" s="61">
        <f t="shared" si="4"/>
        <v>48.686399999999999</v>
      </c>
      <c r="Q34" s="8"/>
      <c r="R34" s="61">
        <f t="shared" si="5"/>
        <v>14.764705882352942</v>
      </c>
      <c r="Z34" s="4"/>
      <c r="AA34" s="51"/>
    </row>
    <row r="35" spans="1:28" x14ac:dyDescent="0.25">
      <c r="A35" s="8" t="s">
        <v>184</v>
      </c>
      <c r="B35" s="59" t="str">
        <f>VLOOKUP(A35,concorrenti!A:B,2,0)</f>
        <v>OROBICO</v>
      </c>
      <c r="C35" s="59">
        <f>VLOOKUP(A35,concorrenti!A:E,5,0)</f>
        <v>0</v>
      </c>
      <c r="D35" s="8" t="s">
        <v>104</v>
      </c>
      <c r="E35" s="71" t="s">
        <v>609</v>
      </c>
      <c r="F35" s="71">
        <v>1995</v>
      </c>
      <c r="G35" s="8"/>
      <c r="H35" s="71">
        <v>953</v>
      </c>
      <c r="I35" s="135">
        <f t="shared" si="0"/>
        <v>1.95</v>
      </c>
      <c r="J35" s="62">
        <f t="shared" si="1"/>
        <v>1858.35</v>
      </c>
      <c r="K35" s="8"/>
      <c r="L35" s="8">
        <v>24</v>
      </c>
      <c r="M35" s="8">
        <f>VLOOKUP(L35,Regolamento!A:B,2,1)</f>
        <v>17</v>
      </c>
      <c r="N35" s="62">
        <f t="shared" si="2"/>
        <v>1.6800000000000002</v>
      </c>
      <c r="O35" s="62">
        <f t="shared" si="3"/>
        <v>1.6099999999999999</v>
      </c>
      <c r="P35" s="61">
        <f t="shared" si="4"/>
        <v>45.9816</v>
      </c>
      <c r="Q35" s="8"/>
      <c r="R35" s="61">
        <f t="shared" si="5"/>
        <v>14.014705882352942</v>
      </c>
      <c r="Z35" s="4"/>
      <c r="AA35" s="51"/>
    </row>
    <row r="36" spans="1:28" s="72" customFormat="1" x14ac:dyDescent="0.25">
      <c r="A36" s="8" t="s">
        <v>67</v>
      </c>
      <c r="B36" s="59" t="str">
        <f>VLOOKUP(A36,concorrenti!A:B,2,0)</f>
        <v>CAVEM</v>
      </c>
      <c r="C36" s="59">
        <f>VLOOKUP(A36,concorrenti!A:E,5,0)</f>
        <v>0</v>
      </c>
      <c r="D36" s="8" t="s">
        <v>573</v>
      </c>
      <c r="E36" s="71" t="s">
        <v>611</v>
      </c>
      <c r="F36" s="71">
        <v>1982</v>
      </c>
      <c r="G36" s="8"/>
      <c r="H36" s="71">
        <v>1134</v>
      </c>
      <c r="I36" s="135">
        <f t="shared" si="0"/>
        <v>1.8199999999999998</v>
      </c>
      <c r="J36" s="62">
        <f t="shared" si="1"/>
        <v>2063.8799999999997</v>
      </c>
      <c r="K36" s="8"/>
      <c r="L36" s="8">
        <v>25</v>
      </c>
      <c r="M36" s="8">
        <f>VLOOKUP(L36,Regolamento!A:B,2,1)</f>
        <v>16</v>
      </c>
      <c r="N36" s="62">
        <f t="shared" si="2"/>
        <v>1.6800000000000002</v>
      </c>
      <c r="O36" s="62">
        <f t="shared" si="3"/>
        <v>1.6099999999999999</v>
      </c>
      <c r="P36" s="184">
        <f t="shared" si="4"/>
        <v>43.276800000000001</v>
      </c>
      <c r="Q36" s="8"/>
      <c r="R36" s="61">
        <f t="shared" si="5"/>
        <v>16.676470588235293</v>
      </c>
      <c r="Y36"/>
      <c r="Z36" s="4"/>
      <c r="AA36" s="51"/>
    </row>
    <row r="37" spans="1:28" x14ac:dyDescent="0.25">
      <c r="A37" s="8" t="s">
        <v>436</v>
      </c>
      <c r="B37" s="59" t="str">
        <f>VLOOKUP(A37,concorrenti!A:B,2,0)</f>
        <v>PROGETTO MITE</v>
      </c>
      <c r="C37" s="59">
        <f>VLOOKUP(A37,concorrenti!A:E,5,0)</f>
        <v>0</v>
      </c>
      <c r="D37" s="8" t="s">
        <v>612</v>
      </c>
      <c r="E37" s="71" t="s">
        <v>613</v>
      </c>
      <c r="F37" s="71">
        <v>1973</v>
      </c>
      <c r="G37" s="8"/>
      <c r="H37" s="71">
        <v>1485</v>
      </c>
      <c r="I37" s="135">
        <f t="shared" si="0"/>
        <v>1.73</v>
      </c>
      <c r="J37" s="62">
        <f t="shared" si="1"/>
        <v>2569.0500000000002</v>
      </c>
      <c r="K37" s="8"/>
      <c r="L37" s="8">
        <v>26</v>
      </c>
      <c r="M37" s="8">
        <f>VLOOKUP(L37,Regolamento!A:B,2,1)</f>
        <v>15</v>
      </c>
      <c r="N37" s="62">
        <f t="shared" si="2"/>
        <v>1.6800000000000002</v>
      </c>
      <c r="O37" s="62">
        <f t="shared" si="3"/>
        <v>1.6099999999999999</v>
      </c>
      <c r="P37" s="61">
        <f t="shared" si="4"/>
        <v>40.572000000000003</v>
      </c>
      <c r="Q37" s="8"/>
      <c r="R37" s="61">
        <f t="shared" si="5"/>
        <v>21.838235294117649</v>
      </c>
      <c r="Z37" s="4"/>
      <c r="AA37" s="51"/>
    </row>
    <row r="38" spans="1:28" s="72" customFormat="1" x14ac:dyDescent="0.25">
      <c r="A38" s="8" t="s">
        <v>16</v>
      </c>
      <c r="B38" s="59" t="str">
        <f>VLOOKUP(A38,concorrenti!A:B,2,0)</f>
        <v>OROBICO</v>
      </c>
      <c r="C38" s="59">
        <f>VLOOKUP(A38,concorrenti!A:E,5,0)</f>
        <v>0</v>
      </c>
      <c r="D38" s="8" t="s">
        <v>165</v>
      </c>
      <c r="E38" s="71" t="s">
        <v>607</v>
      </c>
      <c r="F38" s="71">
        <v>1971</v>
      </c>
      <c r="G38" s="8"/>
      <c r="H38" s="71">
        <v>1527</v>
      </c>
      <c r="I38" s="135">
        <f t="shared" si="0"/>
        <v>1.71</v>
      </c>
      <c r="J38" s="62">
        <f t="shared" si="1"/>
        <v>2611.17</v>
      </c>
      <c r="K38" s="8"/>
      <c r="L38" s="8">
        <v>27</v>
      </c>
      <c r="M38" s="8">
        <f>VLOOKUP(L38,Regolamento!A:B,2,1)</f>
        <v>14</v>
      </c>
      <c r="N38" s="62">
        <f t="shared" si="2"/>
        <v>1.6800000000000002</v>
      </c>
      <c r="O38" s="62">
        <f t="shared" si="3"/>
        <v>1.6099999999999999</v>
      </c>
      <c r="P38" s="184">
        <f t="shared" si="4"/>
        <v>37.867200000000004</v>
      </c>
      <c r="Q38" s="8"/>
      <c r="R38" s="61">
        <f t="shared" si="5"/>
        <v>22.455882352941178</v>
      </c>
      <c r="Y38"/>
      <c r="Z38" s="4"/>
      <c r="AA38" s="51"/>
    </row>
    <row r="39" spans="1:28" x14ac:dyDescent="0.25">
      <c r="A39" s="8" t="s">
        <v>72</v>
      </c>
      <c r="B39" s="59" t="str">
        <f>VLOOKUP(A39,concorrenti!A:B,2,0)</f>
        <v>VAMS</v>
      </c>
      <c r="C39" s="59">
        <f>VLOOKUP(A39,concorrenti!A:E,5,0)</f>
        <v>0</v>
      </c>
      <c r="D39" s="8" t="s">
        <v>351</v>
      </c>
      <c r="E39" s="187" t="s">
        <v>614</v>
      </c>
      <c r="F39" s="71">
        <v>1959</v>
      </c>
      <c r="G39" s="8"/>
      <c r="H39" s="71">
        <v>1922</v>
      </c>
      <c r="I39" s="135">
        <f t="shared" si="0"/>
        <v>1.5899999999999999</v>
      </c>
      <c r="J39" s="62">
        <f t="shared" si="1"/>
        <v>3055.9799999999996</v>
      </c>
      <c r="K39" s="8"/>
      <c r="L39" s="8">
        <v>28</v>
      </c>
      <c r="M39" s="8">
        <f>VLOOKUP(L39,Regolamento!A:B,2,1)</f>
        <v>13</v>
      </c>
      <c r="N39" s="62">
        <f t="shared" si="2"/>
        <v>1.6800000000000002</v>
      </c>
      <c r="O39" s="62">
        <f t="shared" si="3"/>
        <v>1.6099999999999999</v>
      </c>
      <c r="P39" s="61">
        <f t="shared" si="4"/>
        <v>35.162400000000005</v>
      </c>
      <c r="Q39" s="8"/>
      <c r="R39" s="61">
        <f t="shared" si="5"/>
        <v>28.264705882352942</v>
      </c>
      <c r="Z39" s="4"/>
      <c r="AA39" s="51"/>
    </row>
    <row r="40" spans="1:28" x14ac:dyDescent="0.25">
      <c r="A40" s="8" t="s">
        <v>435</v>
      </c>
      <c r="B40" s="59" t="str">
        <f>VLOOKUP(A40,concorrenti!A:B,2,0)</f>
        <v>CMAE</v>
      </c>
      <c r="C40" s="59">
        <f>VLOOKUP(A40,concorrenti!A:E,5,0)</f>
        <v>0</v>
      </c>
      <c r="D40" s="8" t="s">
        <v>169</v>
      </c>
      <c r="E40" s="71" t="s">
        <v>615</v>
      </c>
      <c r="F40" s="71">
        <v>1973</v>
      </c>
      <c r="G40" s="8"/>
      <c r="H40" s="71">
        <v>2099</v>
      </c>
      <c r="I40" s="135">
        <f t="shared" si="0"/>
        <v>1.73</v>
      </c>
      <c r="J40" s="62">
        <f t="shared" si="1"/>
        <v>3631.27</v>
      </c>
      <c r="K40" s="8"/>
      <c r="L40" s="8">
        <v>29</v>
      </c>
      <c r="M40" s="8">
        <f>VLOOKUP(L40,Regolamento!A:B,2,1)</f>
        <v>12</v>
      </c>
      <c r="N40" s="62">
        <f t="shared" si="2"/>
        <v>1.6800000000000002</v>
      </c>
      <c r="O40" s="62">
        <f t="shared" si="3"/>
        <v>1.6099999999999999</v>
      </c>
      <c r="P40" s="61">
        <f t="shared" si="4"/>
        <v>32.457600000000006</v>
      </c>
      <c r="Q40" s="8"/>
      <c r="R40" s="61">
        <f t="shared" si="5"/>
        <v>30.867647058823529</v>
      </c>
      <c r="Z40" s="4"/>
      <c r="AA40" s="51"/>
    </row>
    <row r="41" spans="1:28" x14ac:dyDescent="0.25">
      <c r="A41" s="8" t="s">
        <v>593</v>
      </c>
      <c r="B41" s="59" t="str">
        <f>VLOOKUP(A41,concorrenti!A:B,2,0)</f>
        <v>CASTELLOTTI</v>
      </c>
      <c r="C41" s="59">
        <f>VLOOKUP(A41,concorrenti!A:E,5,0)</f>
        <v>0</v>
      </c>
      <c r="D41" s="8" t="s">
        <v>166</v>
      </c>
      <c r="E41" s="71" t="s">
        <v>616</v>
      </c>
      <c r="F41" s="71">
        <v>1983</v>
      </c>
      <c r="G41" s="8"/>
      <c r="H41" s="71">
        <v>2703</v>
      </c>
      <c r="I41" s="135">
        <f t="shared" si="0"/>
        <v>1.83</v>
      </c>
      <c r="J41" s="62">
        <f t="shared" si="1"/>
        <v>4946.49</v>
      </c>
      <c r="K41" s="8"/>
      <c r="L41" s="8">
        <v>30</v>
      </c>
      <c r="M41" s="8">
        <f>VLOOKUP(L41,Regolamento!A:B,2,1)</f>
        <v>11</v>
      </c>
      <c r="N41" s="62">
        <f t="shared" si="2"/>
        <v>1.6800000000000002</v>
      </c>
      <c r="O41" s="62">
        <f t="shared" si="3"/>
        <v>1.6099999999999999</v>
      </c>
      <c r="P41" s="61">
        <f t="shared" si="4"/>
        <v>29.752799999999997</v>
      </c>
      <c r="Q41" s="8"/>
      <c r="R41" s="61">
        <f t="shared" si="5"/>
        <v>39.75</v>
      </c>
      <c r="Z41" s="4"/>
      <c r="AA41" s="51"/>
    </row>
    <row r="42" spans="1:28" x14ac:dyDescent="0.25">
      <c r="A42" s="8" t="s">
        <v>398</v>
      </c>
      <c r="B42" s="59" t="str">
        <f>VLOOKUP(A42,concorrenti!A:B,2,0)</f>
        <v>CAVEC</v>
      </c>
      <c r="C42" s="59" t="str">
        <f>VLOOKUP(A42,concorrenti!A:E,5,0)</f>
        <v>X</v>
      </c>
      <c r="D42" s="8" t="s">
        <v>163</v>
      </c>
      <c r="E42" s="71" t="s">
        <v>617</v>
      </c>
      <c r="F42" s="71">
        <v>1969</v>
      </c>
      <c r="G42" s="8"/>
      <c r="H42" s="71">
        <v>3311</v>
      </c>
      <c r="I42" s="135">
        <f t="shared" si="0"/>
        <v>1.5899999999999999</v>
      </c>
      <c r="J42" s="62">
        <f t="shared" si="1"/>
        <v>5264.49</v>
      </c>
      <c r="K42" s="8"/>
      <c r="L42" s="8">
        <v>31</v>
      </c>
      <c r="M42" s="8">
        <f>VLOOKUP(L42,Regolamento!A:B,2,1)</f>
        <v>10</v>
      </c>
      <c r="N42" s="62">
        <f t="shared" si="2"/>
        <v>1.6800000000000002</v>
      </c>
      <c r="O42" s="62">
        <f t="shared" si="3"/>
        <v>1.6099999999999999</v>
      </c>
      <c r="P42" s="61">
        <f t="shared" si="4"/>
        <v>27.047999999999998</v>
      </c>
      <c r="Q42" s="8"/>
      <c r="R42" s="61">
        <f t="shared" si="5"/>
        <v>48.691176470588232</v>
      </c>
      <c r="Z42" s="4"/>
      <c r="AA42" s="51"/>
    </row>
    <row r="43" spans="1:28" s="72" customFormat="1" x14ac:dyDescent="0.25">
      <c r="A43" s="8" t="s">
        <v>343</v>
      </c>
      <c r="B43" s="59" t="str">
        <f>VLOOKUP(A43,concorrenti!A:B,2,0)</f>
        <v>VCC CARDUCCI</v>
      </c>
      <c r="C43" s="59">
        <f>VLOOKUP(A43,concorrenti!A:E,5,0)</f>
        <v>0</v>
      </c>
      <c r="D43" s="8" t="s">
        <v>166</v>
      </c>
      <c r="E43" s="71" t="s">
        <v>505</v>
      </c>
      <c r="F43" s="71">
        <v>1979</v>
      </c>
      <c r="G43" s="8"/>
      <c r="H43" s="71">
        <v>3426</v>
      </c>
      <c r="I43" s="135">
        <f t="shared" si="0"/>
        <v>1.79</v>
      </c>
      <c r="J43" s="62">
        <f t="shared" si="1"/>
        <v>6132.54</v>
      </c>
      <c r="K43" s="8"/>
      <c r="L43" s="8">
        <v>32</v>
      </c>
      <c r="M43" s="8">
        <f>VLOOKUP(L43,Regolamento!A:B,2,1)</f>
        <v>9</v>
      </c>
      <c r="N43" s="62">
        <f t="shared" si="2"/>
        <v>1.6800000000000002</v>
      </c>
      <c r="O43" s="62">
        <f t="shared" si="3"/>
        <v>1.6099999999999999</v>
      </c>
      <c r="P43" s="184">
        <f t="shared" si="4"/>
        <v>24.3432</v>
      </c>
      <c r="Q43" s="8"/>
      <c r="R43" s="61">
        <f t="shared" si="5"/>
        <v>50.382352941176471</v>
      </c>
      <c r="Y43"/>
      <c r="Z43" s="4"/>
      <c r="AA43" s="51"/>
      <c r="AB43"/>
    </row>
    <row r="44" spans="1:28" x14ac:dyDescent="0.25">
      <c r="A44" s="8" t="s">
        <v>161</v>
      </c>
      <c r="B44" s="59" t="str">
        <f>VLOOKUP(A44,concorrenti!A:B,2,0)</f>
        <v>VCC COMO</v>
      </c>
      <c r="C44" s="59">
        <f>VLOOKUP(A44,concorrenti!A:E,5,0)</f>
        <v>0</v>
      </c>
      <c r="D44" s="8" t="s">
        <v>104</v>
      </c>
      <c r="E44" s="71" t="s">
        <v>196</v>
      </c>
      <c r="F44" s="71">
        <v>1997</v>
      </c>
      <c r="G44" s="8"/>
      <c r="H44" s="71">
        <v>3467</v>
      </c>
      <c r="I44" s="135">
        <f t="shared" si="0"/>
        <v>1.97</v>
      </c>
      <c r="J44" s="62">
        <f t="shared" si="1"/>
        <v>6829.99</v>
      </c>
      <c r="K44" s="8"/>
      <c r="L44" s="8">
        <v>33</v>
      </c>
      <c r="M44" s="8">
        <f>VLOOKUP(L44,Regolamento!A:B,2,1)</f>
        <v>8</v>
      </c>
      <c r="N44" s="62">
        <f t="shared" si="2"/>
        <v>1.6800000000000002</v>
      </c>
      <c r="O44" s="62">
        <f t="shared" si="3"/>
        <v>1.6099999999999999</v>
      </c>
      <c r="P44" s="188">
        <f t="shared" si="4"/>
        <v>21.638400000000001</v>
      </c>
      <c r="Q44" s="8"/>
      <c r="R44" s="61">
        <f t="shared" si="5"/>
        <v>50.985294117647058</v>
      </c>
      <c r="Z44" s="4"/>
      <c r="AA44" s="51"/>
      <c r="AB44" s="72"/>
    </row>
    <row r="45" spans="1:28" x14ac:dyDescent="0.25">
      <c r="A45" s="8" t="s">
        <v>82</v>
      </c>
      <c r="B45" s="59" t="str">
        <f>VLOOKUP(A45,concorrenti!A:B,2,0)</f>
        <v>CASTELLOTTI</v>
      </c>
      <c r="C45" s="59">
        <f>VLOOKUP(A45,concorrenti!A:E,5,0)</f>
        <v>0</v>
      </c>
      <c r="D45" s="8" t="s">
        <v>351</v>
      </c>
      <c r="E45" s="187" t="s">
        <v>618</v>
      </c>
      <c r="F45" s="71">
        <v>1965</v>
      </c>
      <c r="G45" s="8"/>
      <c r="H45" s="71">
        <v>3843</v>
      </c>
      <c r="I45" s="135">
        <f t="shared" si="0"/>
        <v>1.65</v>
      </c>
      <c r="J45" s="62">
        <f t="shared" si="1"/>
        <v>6340.95</v>
      </c>
      <c r="K45" s="8"/>
      <c r="L45" s="8">
        <v>34</v>
      </c>
      <c r="M45" s="8">
        <f>VLOOKUP(L45,Regolamento!A:B,2,1)</f>
        <v>7</v>
      </c>
      <c r="N45" s="62">
        <f t="shared" si="2"/>
        <v>1.6800000000000002</v>
      </c>
      <c r="O45" s="62">
        <f t="shared" si="3"/>
        <v>1.6099999999999999</v>
      </c>
      <c r="P45" s="61">
        <f t="shared" si="4"/>
        <v>18.933600000000002</v>
      </c>
      <c r="Q45" s="8"/>
      <c r="R45" s="61">
        <f t="shared" si="5"/>
        <v>56.514705882352942</v>
      </c>
      <c r="Z45" s="4"/>
      <c r="AA45" s="51"/>
    </row>
    <row r="46" spans="1:28" x14ac:dyDescent="0.25">
      <c r="P46" s="6"/>
      <c r="Z46" s="4"/>
      <c r="AA46" s="51"/>
    </row>
    <row r="47" spans="1:28" x14ac:dyDescent="0.25">
      <c r="P47" s="6"/>
      <c r="Z47" s="4"/>
      <c r="AA47" s="51"/>
    </row>
    <row r="48" spans="1:28" x14ac:dyDescent="0.25">
      <c r="A48" s="2" t="s">
        <v>597</v>
      </c>
      <c r="B48" s="12"/>
      <c r="C48" s="12"/>
      <c r="E48" s="63"/>
      <c r="F48" s="63"/>
      <c r="H48" s="63"/>
      <c r="N48" s="4"/>
      <c r="O48" s="4"/>
      <c r="P48" s="6"/>
      <c r="R48" s="6"/>
      <c r="Z48" s="4"/>
      <c r="AA48" s="51"/>
    </row>
    <row r="49" spans="1:27" x14ac:dyDescent="0.25">
      <c r="A49" t="s">
        <v>594</v>
      </c>
      <c r="B49" s="12" t="str">
        <f>VLOOKUP(A49,concorrenti!A:B,2,0)</f>
        <v>MWVCC</v>
      </c>
      <c r="C49" s="12">
        <f>VLOOKUP(A49,concorrenti!A:E,5,0)</f>
        <v>0</v>
      </c>
      <c r="D49" t="s">
        <v>102</v>
      </c>
      <c r="E49" s="56" t="s">
        <v>620</v>
      </c>
      <c r="F49" s="63">
        <v>1954</v>
      </c>
      <c r="H49" s="63" t="s">
        <v>382</v>
      </c>
      <c r="P49" s="6">
        <v>1E-3</v>
      </c>
      <c r="Z49" s="4"/>
      <c r="AA49" s="51"/>
    </row>
    <row r="50" spans="1:27" x14ac:dyDescent="0.25">
      <c r="A50" t="s">
        <v>180</v>
      </c>
      <c r="B50" s="12" t="str">
        <f>VLOOKUP(A50,concorrenti!A:B,2,0)</f>
        <v>VCC COMO</v>
      </c>
      <c r="C50" s="12">
        <f>VLOOKUP(A50,concorrenti!A:E,5,0)</f>
        <v>0</v>
      </c>
      <c r="D50" t="s">
        <v>167</v>
      </c>
      <c r="E50" t="s">
        <v>482</v>
      </c>
      <c r="F50" s="63">
        <v>1957</v>
      </c>
      <c r="H50" s="63" t="s">
        <v>382</v>
      </c>
      <c r="P50" s="6">
        <v>1E-3</v>
      </c>
    </row>
    <row r="51" spans="1:27" x14ac:dyDescent="0.25">
      <c r="A51" t="s">
        <v>237</v>
      </c>
      <c r="B51" s="12" t="str">
        <f>VLOOKUP(A51,concorrenti!A:B,2,0)</f>
        <v>CAVEM</v>
      </c>
      <c r="C51" s="12">
        <f>VLOOKUP(A51,concorrenti!A:E,5,0)</f>
        <v>0</v>
      </c>
      <c r="D51" t="s">
        <v>167</v>
      </c>
      <c r="E51" t="s">
        <v>621</v>
      </c>
      <c r="F51" s="63">
        <v>1967</v>
      </c>
      <c r="H51" s="63" t="s">
        <v>382</v>
      </c>
      <c r="P51" s="6">
        <v>1E-3</v>
      </c>
    </row>
    <row r="52" spans="1:27" x14ac:dyDescent="0.25">
      <c r="A52" t="s">
        <v>595</v>
      </c>
      <c r="B52" s="12" t="str">
        <f>VLOOKUP(A52,concorrenti!A:B,2,0)</f>
        <v>RI PORSCHE 356 (BS)</v>
      </c>
      <c r="C52" s="12">
        <f>VLOOKUP(A52,concorrenti!A:E,5,0)</f>
        <v>0</v>
      </c>
      <c r="D52" t="s">
        <v>354</v>
      </c>
      <c r="E52" t="s">
        <v>622</v>
      </c>
      <c r="F52" s="63">
        <v>1972</v>
      </c>
      <c r="H52" s="63" t="s">
        <v>382</v>
      </c>
      <c r="P52" s="6">
        <v>1E-3</v>
      </c>
    </row>
    <row r="53" spans="1:27" x14ac:dyDescent="0.25">
      <c r="A53" t="s">
        <v>202</v>
      </c>
      <c r="B53" s="12" t="str">
        <f>VLOOKUP(A53,concorrenti!A:B,2,0)</f>
        <v>GAMS</v>
      </c>
      <c r="C53" s="12">
        <f>VLOOKUP(A53,concorrenti!A:E,5,0)</f>
        <v>0</v>
      </c>
      <c r="D53" t="s">
        <v>165</v>
      </c>
      <c r="E53" t="s">
        <v>623</v>
      </c>
      <c r="F53" s="63">
        <v>1972</v>
      </c>
      <c r="H53" s="63" t="s">
        <v>382</v>
      </c>
      <c r="P53" s="6">
        <v>1E-3</v>
      </c>
    </row>
    <row r="54" spans="1:27" x14ac:dyDescent="0.25">
      <c r="A54" t="s">
        <v>208</v>
      </c>
      <c r="B54" s="12" t="str">
        <f>VLOOKUP(A54,concorrenti!A:B,2,0)</f>
        <v>GAMS</v>
      </c>
      <c r="C54" s="12">
        <f>VLOOKUP(A54,concorrenti!A:E,5,0)</f>
        <v>0</v>
      </c>
      <c r="D54" t="s">
        <v>163</v>
      </c>
      <c r="E54" t="s">
        <v>624</v>
      </c>
      <c r="F54" s="63">
        <v>1973</v>
      </c>
      <c r="H54" s="63" t="s">
        <v>382</v>
      </c>
      <c r="P54" s="6">
        <v>1E-3</v>
      </c>
      <c r="Z54" s="4"/>
    </row>
    <row r="55" spans="1:27" x14ac:dyDescent="0.25">
      <c r="A55" t="s">
        <v>596</v>
      </c>
      <c r="B55" s="12" t="str">
        <f>VLOOKUP(A55,concorrenti!A:B,2,0)</f>
        <v>GAMS</v>
      </c>
      <c r="C55" s="12">
        <f>VLOOKUP(A55,concorrenti!A:E,5,0)</f>
        <v>0</v>
      </c>
      <c r="D55" t="s">
        <v>165</v>
      </c>
      <c r="E55" t="s">
        <v>625</v>
      </c>
      <c r="F55" s="63">
        <v>1982</v>
      </c>
      <c r="H55" s="63" t="s">
        <v>382</v>
      </c>
      <c r="P55" s="6">
        <v>1E-3</v>
      </c>
    </row>
    <row r="56" spans="1:27" x14ac:dyDescent="0.25">
      <c r="A56" t="s">
        <v>413</v>
      </c>
      <c r="B56" s="12" t="str">
        <f>VLOOKUP(A56,concorrenti!A:B,2,0)</f>
        <v>CASTELLOTTI</v>
      </c>
      <c r="C56" s="12">
        <f>VLOOKUP(A56,concorrenti!A:E,5,0)</f>
        <v>0</v>
      </c>
      <c r="D56" t="s">
        <v>354</v>
      </c>
      <c r="E56" t="s">
        <v>513</v>
      </c>
      <c r="F56" s="63">
        <v>1988</v>
      </c>
      <c r="H56" s="63" t="s">
        <v>382</v>
      </c>
      <c r="P56" s="6">
        <v>1E-3</v>
      </c>
    </row>
    <row r="57" spans="1:27" x14ac:dyDescent="0.25">
      <c r="A57" t="s">
        <v>79</v>
      </c>
      <c r="B57" s="12" t="str">
        <f>VLOOKUP(A57,concorrenti!A:B,2,0)</f>
        <v>CASTELLOTTI</v>
      </c>
      <c r="C57" s="12">
        <f>VLOOKUP(A57,concorrenti!A:E,5,0)</f>
        <v>0</v>
      </c>
      <c r="D57" t="s">
        <v>351</v>
      </c>
      <c r="E57" t="s">
        <v>626</v>
      </c>
      <c r="F57" s="63">
        <v>2003</v>
      </c>
      <c r="H57" s="63" t="s">
        <v>382</v>
      </c>
      <c r="P57" s="6">
        <v>1E-3</v>
      </c>
    </row>
    <row r="58" spans="1:27" x14ac:dyDescent="0.25">
      <c r="B58" s="12"/>
    </row>
    <row r="59" spans="1:27" x14ac:dyDescent="0.25">
      <c r="B59" s="12"/>
      <c r="P59" s="101">
        <f>SUM(P12:P57)</f>
        <v>2215.2402000000016</v>
      </c>
    </row>
    <row r="60" spans="1:27" x14ac:dyDescent="0.25">
      <c r="B60" s="12"/>
      <c r="P60" s="51">
        <f>+P59-Generale!H3</f>
        <v>4.000000001724402E-3</v>
      </c>
    </row>
    <row r="61" spans="1:27" x14ac:dyDescent="0.25">
      <c r="B61" s="12"/>
    </row>
    <row r="62" spans="1:27" hidden="1" x14ac:dyDescent="0.25">
      <c r="B62" s="12"/>
    </row>
    <row r="63" spans="1:27" hidden="1" x14ac:dyDescent="0.25"/>
    <row r="64" spans="1:27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1:27" hidden="1" x14ac:dyDescent="0.25"/>
    <row r="100" spans="1:27" ht="15.75" x14ac:dyDescent="0.25">
      <c r="A100" s="140" t="s">
        <v>446</v>
      </c>
      <c r="B100" s="12"/>
      <c r="C100" s="12"/>
      <c r="E100" s="63"/>
      <c r="F100" s="63"/>
      <c r="H100" s="63"/>
      <c r="N100" s="4"/>
      <c r="O100" s="4"/>
      <c r="P100" s="6"/>
      <c r="R100" s="6"/>
    </row>
    <row r="101" spans="1:27" x14ac:dyDescent="0.25">
      <c r="A101" t="s">
        <v>298</v>
      </c>
      <c r="B101" s="12" t="str">
        <f>VLOOKUP(A101,concorrenti!A:B,2,0)</f>
        <v xml:space="preserve"> VCC CARDUCCI</v>
      </c>
      <c r="C101" s="12">
        <f>VLOOKUP(A101,concorrenti!A:E,5,1)</f>
        <v>0</v>
      </c>
      <c r="D101" t="s">
        <v>600</v>
      </c>
      <c r="E101" s="63" t="s">
        <v>601</v>
      </c>
      <c r="F101" s="63">
        <v>1974</v>
      </c>
      <c r="G101" s="8"/>
      <c r="H101" s="63">
        <v>4680</v>
      </c>
      <c r="I101" s="4">
        <f>1+RIGHT(F101,2)/100</f>
        <v>1.74</v>
      </c>
      <c r="J101" s="4">
        <f>+I101*H101</f>
        <v>8143.2</v>
      </c>
      <c r="L101">
        <v>1</v>
      </c>
      <c r="M101">
        <f>VLOOKUP(L101,Regolamento!A:B,2,1)</f>
        <v>50</v>
      </c>
      <c r="N101" s="4">
        <f>1+E$5/100</f>
        <v>1.6800000000000002</v>
      </c>
      <c r="O101" s="4">
        <f>1+E$6/100</f>
        <v>1.6099999999999999</v>
      </c>
      <c r="P101" s="6">
        <f>IF(H101&lt;&gt;0,+M101*N101*O101,0)</f>
        <v>135.24</v>
      </c>
      <c r="R101" s="6">
        <f>+H101/E$5</f>
        <v>68.82352941176471</v>
      </c>
    </row>
    <row r="102" spans="1:27" x14ac:dyDescent="0.25">
      <c r="A102" t="s">
        <v>242</v>
      </c>
      <c r="B102" s="12" t="str">
        <f>VLOOKUP(A102,concorrenti!A:B,2,0)</f>
        <v>VAMS</v>
      </c>
      <c r="C102" s="12">
        <f>VLOOKUP(A102,concorrenti!A:E,5,1)</f>
        <v>0</v>
      </c>
      <c r="D102" t="s">
        <v>547</v>
      </c>
      <c r="E102" s="63" t="s">
        <v>598</v>
      </c>
      <c r="F102" s="63">
        <v>1967</v>
      </c>
      <c r="H102" s="63">
        <v>4738</v>
      </c>
      <c r="I102" s="4">
        <f>1+RIGHT(F102,2)/100</f>
        <v>1.67</v>
      </c>
      <c r="J102" s="4">
        <f>+I102*H102</f>
        <v>7912.46</v>
      </c>
      <c r="L102">
        <v>2</v>
      </c>
      <c r="M102">
        <f>VLOOKUP(L102,Regolamento!A:B,2,1)</f>
        <v>45</v>
      </c>
      <c r="N102" s="4">
        <f>1+E$5/100</f>
        <v>1.6800000000000002</v>
      </c>
      <c r="O102" s="4">
        <f>1+E$6/100</f>
        <v>1.6099999999999999</v>
      </c>
      <c r="P102" s="6">
        <f>IF(H102&lt;&gt;0,+M102*N102*O102,0)</f>
        <v>121.71600000000001</v>
      </c>
      <c r="R102" s="6">
        <f>+H102/E$5</f>
        <v>69.67647058823529</v>
      </c>
    </row>
    <row r="103" spans="1:27" x14ac:dyDescent="0.25">
      <c r="A103" t="s">
        <v>228</v>
      </c>
      <c r="B103" s="12" t="str">
        <f>VLOOKUP(A103,concorrenti!A:B,2,0)</f>
        <v>GAMS</v>
      </c>
      <c r="C103" s="12">
        <f>VLOOKUP(A103,concorrenti!A:E,5,1)</f>
        <v>0</v>
      </c>
      <c r="D103" t="s">
        <v>103</v>
      </c>
      <c r="E103" s="63" t="s">
        <v>599</v>
      </c>
      <c r="F103" s="63">
        <v>1959</v>
      </c>
      <c r="H103" s="63">
        <v>5016</v>
      </c>
      <c r="I103" s="4">
        <f>1+RIGHT(F103,2)/100</f>
        <v>1.5899999999999999</v>
      </c>
      <c r="J103" s="4">
        <f>+I103*H103</f>
        <v>7975.44</v>
      </c>
      <c r="L103">
        <v>3</v>
      </c>
      <c r="M103">
        <f>VLOOKUP(L103,Regolamento!A:B,2,1)</f>
        <v>41</v>
      </c>
      <c r="N103" s="4">
        <f>1+E$5/100</f>
        <v>1.6800000000000002</v>
      </c>
      <c r="O103" s="4">
        <f>1+E$6/100</f>
        <v>1.6099999999999999</v>
      </c>
      <c r="P103" s="6">
        <f>IF(H103&lt;&gt;0,+M103*N103*O103,0)</f>
        <v>110.89680000000001</v>
      </c>
      <c r="R103" s="6">
        <f>+H103/E$5</f>
        <v>73.764705882352942</v>
      </c>
    </row>
    <row r="105" spans="1:27" x14ac:dyDescent="0.25">
      <c r="P105" s="101">
        <f>SUM(P101:P104)</f>
        <v>367.8528</v>
      </c>
    </row>
    <row r="106" spans="1:27" x14ac:dyDescent="0.25">
      <c r="A106" s="2" t="s">
        <v>597</v>
      </c>
    </row>
    <row r="107" spans="1:27" x14ac:dyDescent="0.25">
      <c r="A107" t="s">
        <v>240</v>
      </c>
      <c r="B107" s="12" t="str">
        <f>VLOOKUP(A107,concorrenti!A:B,2,0)</f>
        <v>GAMS</v>
      </c>
      <c r="C107" s="12">
        <f>VLOOKUP(A107,concorrenti!A:E,5,0)</f>
        <v>0</v>
      </c>
      <c r="D107" t="s">
        <v>165</v>
      </c>
      <c r="E107" s="63" t="s">
        <v>619</v>
      </c>
      <c r="F107" s="63">
        <v>1942</v>
      </c>
      <c r="H107" s="63" t="s">
        <v>382</v>
      </c>
      <c r="N107" s="4"/>
      <c r="O107" s="4"/>
      <c r="P107" s="6">
        <v>1E-3</v>
      </c>
      <c r="R107" s="6"/>
      <c r="Z107" s="4"/>
      <c r="AA107" s="51"/>
    </row>
  </sheetData>
  <sheetProtection algorithmName="SHA-512" hashValue="6OgQfdY4niiDGIDvm9eJ146GqUvP4Zx+d4O0DZvP6XtUICt/oILjQoOout+jZg+GejO2aocx5B8yN7/M5aPM6g==" saltValue="ERFTsRXSd5GoeXjofavHZw==" spinCount="100000" sheet="1" objects="1" scenarios="1"/>
  <autoFilter ref="A11:AB45" xr:uid="{B6B839AA-E0E5-4AD2-A4D0-6AE81C1ED144}"/>
  <sortState ref="T1:U13">
    <sortCondition descending="1" ref="U1:U13"/>
  </sortState>
  <mergeCells count="3">
    <mergeCell ref="H1:P1"/>
    <mergeCell ref="H8:J8"/>
    <mergeCell ref="N8:O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V101"/>
  <sheetViews>
    <sheetView workbookViewId="0"/>
  </sheetViews>
  <sheetFormatPr defaultRowHeight="15" x14ac:dyDescent="0.25"/>
  <cols>
    <col min="1" max="1" width="27.140625" bestFit="1" customWidth="1"/>
    <col min="2" max="2" width="19.42578125" bestFit="1" customWidth="1"/>
    <col min="3" max="3" width="9.85546875" style="1" bestFit="1" customWidth="1"/>
    <col min="4" max="4" width="15" customWidth="1"/>
    <col min="5" max="5" width="27.5703125" customWidth="1"/>
    <col min="6" max="6" width="5.7109375" bestFit="1" customWidth="1"/>
    <col min="7" max="7" width="2.42578125" customWidth="1"/>
    <col min="8" max="8" width="8.2851562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4.140625" customWidth="1"/>
    <col min="19" max="19" width="5" customWidth="1"/>
    <col min="20" max="20" width="27.140625" customWidth="1"/>
    <col min="21" max="21" width="9.28515625" style="4" bestFit="1" customWidth="1"/>
    <col min="22" max="22" width="3" bestFit="1" customWidth="1"/>
    <col min="24" max="24" width="5.5703125" bestFit="1" customWidth="1"/>
  </cols>
  <sheetData>
    <row r="1" spans="1:22" ht="15.75" x14ac:dyDescent="0.25">
      <c r="A1" t="s">
        <v>46</v>
      </c>
      <c r="H1" s="203" t="s">
        <v>423</v>
      </c>
      <c r="I1" s="203"/>
      <c r="J1" s="203"/>
      <c r="K1" s="203"/>
      <c r="L1" s="203"/>
      <c r="M1" s="203"/>
      <c r="N1" s="203"/>
      <c r="O1" s="203"/>
      <c r="P1" s="203"/>
      <c r="T1" t="s">
        <v>93</v>
      </c>
      <c r="U1" s="4">
        <v>332.94</v>
      </c>
      <c r="V1">
        <v>15</v>
      </c>
    </row>
    <row r="2" spans="1:22" x14ac:dyDescent="0.25">
      <c r="A2" t="s">
        <v>47</v>
      </c>
      <c r="E2" s="33">
        <v>45794</v>
      </c>
      <c r="T2" t="s">
        <v>94</v>
      </c>
      <c r="U2" s="4">
        <v>286.20999999999998</v>
      </c>
      <c r="V2">
        <v>12</v>
      </c>
    </row>
    <row r="3" spans="1:22" x14ac:dyDescent="0.25">
      <c r="A3" t="s">
        <v>62</v>
      </c>
      <c r="E3" s="33" t="s">
        <v>97</v>
      </c>
      <c r="T3" s="87" t="s">
        <v>368</v>
      </c>
      <c r="U3" s="4">
        <v>232.18</v>
      </c>
      <c r="V3">
        <v>10</v>
      </c>
    </row>
    <row r="4" spans="1:22" x14ac:dyDescent="0.25">
      <c r="A4" t="s">
        <v>50</v>
      </c>
      <c r="E4" s="1" t="s">
        <v>171</v>
      </c>
      <c r="T4" t="s">
        <v>65</v>
      </c>
      <c r="U4" s="4">
        <v>169.39</v>
      </c>
      <c r="V4">
        <v>8</v>
      </c>
    </row>
    <row r="5" spans="1:22" x14ac:dyDescent="0.25">
      <c r="A5" t="s">
        <v>48</v>
      </c>
      <c r="E5" s="1">
        <v>65</v>
      </c>
      <c r="T5" t="s">
        <v>318</v>
      </c>
      <c r="U5" s="4">
        <v>156.25</v>
      </c>
      <c r="V5">
        <v>7</v>
      </c>
    </row>
    <row r="6" spans="1:22" x14ac:dyDescent="0.25">
      <c r="A6" t="s">
        <v>49</v>
      </c>
      <c r="E6" s="1">
        <v>77</v>
      </c>
      <c r="T6" s="87" t="s">
        <v>197</v>
      </c>
      <c r="U6" s="4">
        <v>131.41999999999999</v>
      </c>
      <c r="V6">
        <v>6</v>
      </c>
    </row>
    <row r="7" spans="1:22" x14ac:dyDescent="0.25">
      <c r="D7" s="1"/>
      <c r="T7" t="s">
        <v>63</v>
      </c>
      <c r="U7" s="4">
        <v>121.2</v>
      </c>
      <c r="V7">
        <v>5</v>
      </c>
    </row>
    <row r="8" spans="1:22" x14ac:dyDescent="0.25">
      <c r="A8" s="34" t="s">
        <v>43</v>
      </c>
      <c r="B8" s="67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04" t="s">
        <v>51</v>
      </c>
      <c r="I8" s="202"/>
      <c r="J8" s="205"/>
      <c r="K8" s="2"/>
      <c r="L8" s="25" t="s">
        <v>52</v>
      </c>
      <c r="M8" s="28"/>
      <c r="N8" s="202" t="s">
        <v>8</v>
      </c>
      <c r="O8" s="202"/>
      <c r="P8" s="29"/>
      <c r="T8" t="s">
        <v>340</v>
      </c>
      <c r="U8" s="4">
        <v>99.3</v>
      </c>
      <c r="V8">
        <v>4</v>
      </c>
    </row>
    <row r="9" spans="1:22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411</v>
      </c>
      <c r="U9" s="4">
        <v>52.57</v>
      </c>
      <c r="V9">
        <v>2</v>
      </c>
    </row>
    <row r="10" spans="1:22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T10" t="s">
        <v>109</v>
      </c>
      <c r="U10" s="4">
        <v>45.27</v>
      </c>
      <c r="V10">
        <v>2</v>
      </c>
    </row>
    <row r="11" spans="1:22" ht="15.75" x14ac:dyDescent="0.25">
      <c r="A11" s="140" t="s">
        <v>480</v>
      </c>
      <c r="B11" s="111" t="s">
        <v>7</v>
      </c>
      <c r="C11" s="112"/>
      <c r="D11" s="113"/>
      <c r="E11" s="113"/>
      <c r="F11" s="113"/>
      <c r="G11" s="113"/>
      <c r="H11" s="113"/>
      <c r="I11" s="114"/>
      <c r="J11" s="114"/>
      <c r="K11" s="113"/>
      <c r="L11" s="113"/>
      <c r="M11" s="113"/>
      <c r="N11" s="113"/>
      <c r="O11" s="113"/>
      <c r="P11" s="113"/>
      <c r="Q11" s="113"/>
      <c r="R11" s="3" t="s">
        <v>106</v>
      </c>
      <c r="T11" t="s">
        <v>392</v>
      </c>
      <c r="U11" s="4">
        <v>40.89</v>
      </c>
      <c r="V11">
        <v>2</v>
      </c>
    </row>
    <row r="12" spans="1:22" x14ac:dyDescent="0.25">
      <c r="A12" s="71" t="s">
        <v>627</v>
      </c>
      <c r="B12" s="170" t="str">
        <f>VLOOKUP(A12,concorrenti!A:B,2,0)</f>
        <v>MWVCC</v>
      </c>
      <c r="C12" s="170">
        <f>VLOOKUP(A12,concorrenti!A:E,5,0)</f>
        <v>0</v>
      </c>
      <c r="D12" s="71" t="s">
        <v>102</v>
      </c>
      <c r="E12" s="71" t="s">
        <v>644</v>
      </c>
      <c r="F12" s="8">
        <v>1937</v>
      </c>
      <c r="G12" s="8"/>
      <c r="H12" s="71">
        <v>220</v>
      </c>
      <c r="I12" s="135">
        <f t="shared" ref="I12:I43" si="0">IF(C12&lt;&gt;0,((1+RIGHT(F12,2)/100)-0.1),(1+RIGHT(F12,2)/100))</f>
        <v>1.37</v>
      </c>
      <c r="J12" s="135">
        <f t="shared" ref="J12:J43" si="1">+I12*H12</f>
        <v>301.40000000000003</v>
      </c>
      <c r="K12" s="8"/>
      <c r="L12" s="8">
        <v>1</v>
      </c>
      <c r="M12" s="8">
        <f>VLOOKUP(L12,Regolamento!A:B,2,1)</f>
        <v>50</v>
      </c>
      <c r="N12" s="135">
        <f t="shared" ref="N12:N43" si="2">1+E$5/100</f>
        <v>1.65</v>
      </c>
      <c r="O12" s="135">
        <f t="shared" ref="O12:O43" si="3">1+E$6/100</f>
        <v>1.77</v>
      </c>
      <c r="P12" s="183">
        <f t="shared" ref="P12:P43" si="4">IF(H12&lt;&gt;0,+M12*N12*O12,0)</f>
        <v>146.02500000000001</v>
      </c>
      <c r="Q12" s="8"/>
      <c r="R12" s="183">
        <f>+H12/E$5</f>
        <v>3.3846153846153846</v>
      </c>
      <c r="T12" t="s">
        <v>311</v>
      </c>
      <c r="U12" s="4">
        <v>33.590000000000003</v>
      </c>
      <c r="V12">
        <v>2</v>
      </c>
    </row>
    <row r="13" spans="1:22" x14ac:dyDescent="0.25">
      <c r="A13" s="71" t="s">
        <v>219</v>
      </c>
      <c r="B13" s="170" t="str">
        <f>VLOOKUP(A13,concorrenti!A:B,2,0)</f>
        <v>GAMS</v>
      </c>
      <c r="C13" s="170">
        <f>VLOOKUP(A13,concorrenti!A:E,5,0)</f>
        <v>0</v>
      </c>
      <c r="D13" s="71" t="s">
        <v>166</v>
      </c>
      <c r="E13" s="71" t="s">
        <v>665</v>
      </c>
      <c r="F13" s="8">
        <v>1979</v>
      </c>
      <c r="G13" s="8"/>
      <c r="H13" s="71">
        <v>192</v>
      </c>
      <c r="I13" s="135">
        <f t="shared" si="0"/>
        <v>1.79</v>
      </c>
      <c r="J13" s="135">
        <f t="shared" si="1"/>
        <v>343.68</v>
      </c>
      <c r="K13" s="8"/>
      <c r="L13" s="8">
        <v>2</v>
      </c>
      <c r="M13" s="8">
        <f>VLOOKUP(L13,Regolamento!A:B,2,1)</f>
        <v>45</v>
      </c>
      <c r="N13" s="135">
        <f t="shared" si="2"/>
        <v>1.65</v>
      </c>
      <c r="O13" s="135">
        <f t="shared" si="3"/>
        <v>1.77</v>
      </c>
      <c r="P13" s="183">
        <f t="shared" si="4"/>
        <v>131.42250000000001</v>
      </c>
      <c r="Q13" s="8"/>
      <c r="R13" s="183">
        <f t="shared" ref="R13:R63" si="5">+H13/E$5</f>
        <v>2.953846153846154</v>
      </c>
      <c r="T13" t="s">
        <v>95</v>
      </c>
      <c r="U13" s="4">
        <v>29.21</v>
      </c>
      <c r="V13">
        <v>2</v>
      </c>
    </row>
    <row r="14" spans="1:22" x14ac:dyDescent="0.25">
      <c r="A14" s="71" t="s">
        <v>15</v>
      </c>
      <c r="B14" s="170" t="str">
        <f>VLOOKUP(A14,concorrenti!A:B,2,0)</f>
        <v>OROBICO</v>
      </c>
      <c r="C14" s="170">
        <f>VLOOKUP(A14,concorrenti!A:E,5,0)</f>
        <v>0</v>
      </c>
      <c r="D14" s="71" t="s">
        <v>103</v>
      </c>
      <c r="E14" s="71" t="s">
        <v>313</v>
      </c>
      <c r="F14" s="8">
        <v>1939</v>
      </c>
      <c r="G14" s="8"/>
      <c r="H14" s="71">
        <v>254</v>
      </c>
      <c r="I14" s="135">
        <f t="shared" si="0"/>
        <v>1.3900000000000001</v>
      </c>
      <c r="J14" s="135">
        <f t="shared" si="1"/>
        <v>353.06000000000006</v>
      </c>
      <c r="K14" s="8"/>
      <c r="L14" s="8">
        <v>3</v>
      </c>
      <c r="M14" s="8">
        <f>VLOOKUP(L14,Regolamento!A:B,2,1)</f>
        <v>41</v>
      </c>
      <c r="N14" s="135">
        <f t="shared" si="2"/>
        <v>1.65</v>
      </c>
      <c r="O14" s="135">
        <f t="shared" si="3"/>
        <v>1.77</v>
      </c>
      <c r="P14" s="183">
        <f t="shared" si="4"/>
        <v>119.74049999999998</v>
      </c>
      <c r="Q14" s="8"/>
      <c r="R14" s="183">
        <f t="shared" si="5"/>
        <v>3.9076923076923076</v>
      </c>
      <c r="V14" s="51"/>
    </row>
    <row r="15" spans="1:22" x14ac:dyDescent="0.25">
      <c r="A15" s="71" t="s">
        <v>173</v>
      </c>
      <c r="B15" s="170" t="str">
        <f>VLOOKUP(A15,concorrenti!A:B,2,0)</f>
        <v>OROBICO</v>
      </c>
      <c r="C15" s="170">
        <f>VLOOKUP(A15,concorrenti!A:E,5,0)</f>
        <v>0</v>
      </c>
      <c r="D15" s="71" t="s">
        <v>166</v>
      </c>
      <c r="E15" s="71" t="s">
        <v>170</v>
      </c>
      <c r="F15" s="8">
        <v>1973</v>
      </c>
      <c r="G15" s="8"/>
      <c r="H15" s="71">
        <v>210</v>
      </c>
      <c r="I15" s="135">
        <f t="shared" si="0"/>
        <v>1.73</v>
      </c>
      <c r="J15" s="135">
        <f t="shared" si="1"/>
        <v>363.3</v>
      </c>
      <c r="K15" s="8"/>
      <c r="L15" s="8">
        <v>4</v>
      </c>
      <c r="M15" s="8">
        <f>VLOOKUP(L15,Regolamento!A:B,2,1)</f>
        <v>38</v>
      </c>
      <c r="N15" s="135">
        <f t="shared" si="2"/>
        <v>1.65</v>
      </c>
      <c r="O15" s="135">
        <f t="shared" si="3"/>
        <v>1.77</v>
      </c>
      <c r="P15" s="183">
        <f t="shared" si="4"/>
        <v>110.979</v>
      </c>
      <c r="Q15" s="8"/>
      <c r="R15" s="183">
        <f t="shared" si="5"/>
        <v>3.2307692307692308</v>
      </c>
      <c r="T15" s="87"/>
      <c r="V15" s="51"/>
    </row>
    <row r="16" spans="1:22" x14ac:dyDescent="0.25">
      <c r="A16" s="71" t="s">
        <v>285</v>
      </c>
      <c r="B16" s="170" t="str">
        <f>VLOOKUP(A16,concorrenti!A:B,2,0)</f>
        <v>CASTELLOTTI</v>
      </c>
      <c r="C16" s="170">
        <f>VLOOKUP(A16,concorrenti!A:E,5,0)</f>
        <v>0</v>
      </c>
      <c r="D16" s="71" t="s">
        <v>103</v>
      </c>
      <c r="E16" s="71" t="s">
        <v>645</v>
      </c>
      <c r="F16" s="8">
        <v>1946</v>
      </c>
      <c r="G16" s="8"/>
      <c r="H16" s="71">
        <v>253</v>
      </c>
      <c r="I16" s="135">
        <f t="shared" si="0"/>
        <v>1.46</v>
      </c>
      <c r="J16" s="135">
        <f t="shared" si="1"/>
        <v>369.38</v>
      </c>
      <c r="K16" s="8"/>
      <c r="L16" s="8">
        <v>5</v>
      </c>
      <c r="M16" s="8">
        <f>VLOOKUP(L16,Regolamento!A:B,2,1)</f>
        <v>36</v>
      </c>
      <c r="N16" s="135">
        <f t="shared" si="2"/>
        <v>1.65</v>
      </c>
      <c r="O16" s="135">
        <f t="shared" si="3"/>
        <v>1.77</v>
      </c>
      <c r="P16" s="183">
        <f t="shared" si="4"/>
        <v>105.13800000000001</v>
      </c>
      <c r="Q16" s="8"/>
      <c r="R16" s="183">
        <f t="shared" si="5"/>
        <v>3.8923076923076922</v>
      </c>
      <c r="T16" s="8"/>
      <c r="V16" s="51"/>
    </row>
    <row r="17" spans="1:22" s="165" customFormat="1" x14ac:dyDescent="0.25">
      <c r="A17" s="71" t="s">
        <v>182</v>
      </c>
      <c r="B17" s="170" t="str">
        <f>VLOOKUP(A17,concorrenti!A:B,2,0)</f>
        <v>OROBICO</v>
      </c>
      <c r="C17" s="170" t="str">
        <f>VLOOKUP(A17,concorrenti!A:E,5,0)</f>
        <v>X</v>
      </c>
      <c r="D17" s="71" t="s">
        <v>102</v>
      </c>
      <c r="E17" s="71" t="s">
        <v>649</v>
      </c>
      <c r="F17" s="8">
        <v>1956</v>
      </c>
      <c r="G17" s="9"/>
      <c r="H17" s="71">
        <v>258</v>
      </c>
      <c r="I17" s="135">
        <f t="shared" si="0"/>
        <v>1.46</v>
      </c>
      <c r="J17" s="135">
        <f t="shared" si="1"/>
        <v>376.68</v>
      </c>
      <c r="K17" s="9"/>
      <c r="L17" s="8">
        <v>6</v>
      </c>
      <c r="M17" s="8">
        <f>VLOOKUP(L17,Regolamento!A:B,2,1)</f>
        <v>35</v>
      </c>
      <c r="N17" s="135">
        <f t="shared" si="2"/>
        <v>1.65</v>
      </c>
      <c r="O17" s="135">
        <f t="shared" si="3"/>
        <v>1.77</v>
      </c>
      <c r="P17" s="179">
        <f t="shared" si="4"/>
        <v>102.2175</v>
      </c>
      <c r="Q17" s="8"/>
      <c r="R17" s="183">
        <f t="shared" si="5"/>
        <v>3.9692307692307693</v>
      </c>
      <c r="U17" s="166"/>
      <c r="V17" s="177"/>
    </row>
    <row r="18" spans="1:22" x14ac:dyDescent="0.25">
      <c r="A18" s="71" t="s">
        <v>534</v>
      </c>
      <c r="B18" s="170" t="str">
        <f>VLOOKUP(A18,concorrenti!A:B,2,0)</f>
        <v>RI PORSCHE 356 (BS)</v>
      </c>
      <c r="C18" s="170">
        <f>VLOOKUP(A18,concorrenti!A:E,5,0)</f>
        <v>0</v>
      </c>
      <c r="D18" s="71" t="s">
        <v>102</v>
      </c>
      <c r="E18" s="71" t="s">
        <v>644</v>
      </c>
      <c r="F18" s="8">
        <v>1938</v>
      </c>
      <c r="G18" s="8"/>
      <c r="H18" s="71">
        <v>300</v>
      </c>
      <c r="I18" s="135">
        <f t="shared" si="0"/>
        <v>1.38</v>
      </c>
      <c r="J18" s="135">
        <f t="shared" si="1"/>
        <v>413.99999999999994</v>
      </c>
      <c r="K18" s="8"/>
      <c r="L18" s="8">
        <v>7</v>
      </c>
      <c r="M18" s="8">
        <f>VLOOKUP(L18,Regolamento!A:B,2,1)</f>
        <v>34</v>
      </c>
      <c r="N18" s="135">
        <f t="shared" si="2"/>
        <v>1.65</v>
      </c>
      <c r="O18" s="135">
        <f t="shared" si="3"/>
        <v>1.77</v>
      </c>
      <c r="P18" s="183">
        <f t="shared" si="4"/>
        <v>99.296999999999997</v>
      </c>
      <c r="Q18" s="8"/>
      <c r="R18" s="183">
        <f t="shared" si="5"/>
        <v>4.615384615384615</v>
      </c>
      <c r="V18" s="51"/>
    </row>
    <row r="19" spans="1:22" x14ac:dyDescent="0.25">
      <c r="A19" s="71" t="s">
        <v>436</v>
      </c>
      <c r="B19" s="170" t="str">
        <f>VLOOKUP(A19,concorrenti!A:B,2,0)</f>
        <v>PROGETTO MITE</v>
      </c>
      <c r="C19" s="170">
        <f>VLOOKUP(A19,concorrenti!A:E,5,0)</f>
        <v>0</v>
      </c>
      <c r="D19" s="71" t="s">
        <v>169</v>
      </c>
      <c r="E19" s="71" t="s">
        <v>357</v>
      </c>
      <c r="F19" s="8">
        <v>1973</v>
      </c>
      <c r="G19" s="8"/>
      <c r="H19" s="71">
        <v>246</v>
      </c>
      <c r="I19" s="135">
        <f t="shared" si="0"/>
        <v>1.73</v>
      </c>
      <c r="J19" s="135">
        <f t="shared" si="1"/>
        <v>425.58</v>
      </c>
      <c r="K19" s="8"/>
      <c r="L19" s="8">
        <v>8</v>
      </c>
      <c r="M19" s="8">
        <f>VLOOKUP(L19,Regolamento!A:B,2,1)</f>
        <v>33</v>
      </c>
      <c r="N19" s="135">
        <f t="shared" si="2"/>
        <v>1.65</v>
      </c>
      <c r="O19" s="135">
        <f t="shared" si="3"/>
        <v>1.77</v>
      </c>
      <c r="P19" s="183">
        <f t="shared" si="4"/>
        <v>96.376499999999993</v>
      </c>
      <c r="Q19" s="8"/>
      <c r="R19" s="183">
        <f t="shared" si="5"/>
        <v>3.7846153846153845</v>
      </c>
      <c r="V19" s="51"/>
    </row>
    <row r="20" spans="1:22" x14ac:dyDescent="0.25">
      <c r="A20" s="71" t="s">
        <v>282</v>
      </c>
      <c r="B20" s="170" t="str">
        <f>VLOOKUP(A20,concorrenti!A:B,2,0)</f>
        <v>CASTELLOTTI</v>
      </c>
      <c r="C20" s="170">
        <f>VLOOKUP(A20,concorrenti!A:E,5,0)</f>
        <v>0</v>
      </c>
      <c r="D20" s="71" t="s">
        <v>351</v>
      </c>
      <c r="E20" s="71" t="s">
        <v>604</v>
      </c>
      <c r="F20" s="8">
        <v>1963</v>
      </c>
      <c r="G20" s="8"/>
      <c r="H20" s="71">
        <v>265</v>
      </c>
      <c r="I20" s="135">
        <f t="shared" si="0"/>
        <v>1.63</v>
      </c>
      <c r="J20" s="135">
        <f t="shared" si="1"/>
        <v>431.95</v>
      </c>
      <c r="K20" s="8"/>
      <c r="L20" s="8">
        <v>9</v>
      </c>
      <c r="M20" s="8">
        <f>VLOOKUP(L20,Regolamento!A:B,2,1)</f>
        <v>32</v>
      </c>
      <c r="N20" s="135">
        <f t="shared" si="2"/>
        <v>1.65</v>
      </c>
      <c r="O20" s="135">
        <f t="shared" si="3"/>
        <v>1.77</v>
      </c>
      <c r="P20" s="183">
        <f t="shared" si="4"/>
        <v>93.455999999999989</v>
      </c>
      <c r="Q20" s="8"/>
      <c r="R20" s="183">
        <f t="shared" si="5"/>
        <v>4.0769230769230766</v>
      </c>
      <c r="T20" s="8"/>
      <c r="V20" s="51"/>
    </row>
    <row r="21" spans="1:22" x14ac:dyDescent="0.25">
      <c r="A21" s="71" t="s">
        <v>151</v>
      </c>
      <c r="B21" s="170" t="str">
        <f>VLOOKUP(A21,concorrenti!A:B,2,0)</f>
        <v>OROBICO</v>
      </c>
      <c r="C21" s="170">
        <f>VLOOKUP(A21,concorrenti!A:E,5,0)</f>
        <v>0</v>
      </c>
      <c r="D21" s="71" t="s">
        <v>652</v>
      </c>
      <c r="E21" s="71" t="s">
        <v>653</v>
      </c>
      <c r="F21" s="8">
        <v>1966</v>
      </c>
      <c r="G21" s="8"/>
      <c r="H21" s="71">
        <v>275</v>
      </c>
      <c r="I21" s="135">
        <f t="shared" si="0"/>
        <v>1.6600000000000001</v>
      </c>
      <c r="J21" s="135">
        <f t="shared" si="1"/>
        <v>456.50000000000006</v>
      </c>
      <c r="K21" s="8"/>
      <c r="L21" s="8">
        <v>10</v>
      </c>
      <c r="M21" s="8">
        <f>VLOOKUP(L21,Regolamento!A:B,2,1)</f>
        <v>31</v>
      </c>
      <c r="N21" s="135">
        <f t="shared" si="2"/>
        <v>1.65</v>
      </c>
      <c r="O21" s="135">
        <f t="shared" si="3"/>
        <v>1.77</v>
      </c>
      <c r="P21" s="183">
        <f t="shared" si="4"/>
        <v>90.535499999999999</v>
      </c>
      <c r="Q21" s="8"/>
      <c r="R21" s="183">
        <f t="shared" si="5"/>
        <v>4.2307692307692308</v>
      </c>
      <c r="T21" s="8"/>
      <c r="V21" s="51"/>
    </row>
    <row r="22" spans="1:22" x14ac:dyDescent="0.25">
      <c r="A22" s="71" t="s">
        <v>26</v>
      </c>
      <c r="B22" s="170" t="str">
        <f>VLOOKUP(A22,concorrenti!A:B,2,0)</f>
        <v>CASTELLOTTI</v>
      </c>
      <c r="C22" s="170">
        <f>VLOOKUP(A22,concorrenti!A:E,5,0)</f>
        <v>0</v>
      </c>
      <c r="D22" s="71" t="s">
        <v>166</v>
      </c>
      <c r="E22" s="71" t="s">
        <v>505</v>
      </c>
      <c r="F22" s="8">
        <v>1973</v>
      </c>
      <c r="G22" s="8"/>
      <c r="H22" s="71">
        <v>266</v>
      </c>
      <c r="I22" s="135">
        <f t="shared" si="0"/>
        <v>1.73</v>
      </c>
      <c r="J22" s="135">
        <f t="shared" si="1"/>
        <v>460.18</v>
      </c>
      <c r="K22" s="8"/>
      <c r="L22" s="8">
        <v>11</v>
      </c>
      <c r="M22" s="8">
        <f>VLOOKUP(L22,Regolamento!A:B,2,1)</f>
        <v>30</v>
      </c>
      <c r="N22" s="135">
        <f t="shared" si="2"/>
        <v>1.65</v>
      </c>
      <c r="O22" s="135">
        <f t="shared" si="3"/>
        <v>1.77</v>
      </c>
      <c r="P22" s="183">
        <f t="shared" si="4"/>
        <v>87.614999999999995</v>
      </c>
      <c r="Q22" s="8"/>
      <c r="R22" s="183">
        <f t="shared" si="5"/>
        <v>4.092307692307692</v>
      </c>
      <c r="V22" s="51"/>
    </row>
    <row r="23" spans="1:22" x14ac:dyDescent="0.25">
      <c r="A23" s="71" t="s">
        <v>361</v>
      </c>
      <c r="B23" s="170" t="str">
        <f>VLOOKUP(A23,concorrenti!A:B,2,0)</f>
        <v>MWVCC</v>
      </c>
      <c r="C23" s="170">
        <f>VLOOKUP(A23,concorrenti!A:E,5,0)</f>
        <v>0</v>
      </c>
      <c r="D23" s="71" t="s">
        <v>165</v>
      </c>
      <c r="E23" s="71" t="s">
        <v>664</v>
      </c>
      <c r="F23" s="8">
        <v>1973</v>
      </c>
      <c r="G23" s="8"/>
      <c r="H23" s="71">
        <v>285</v>
      </c>
      <c r="I23" s="135">
        <f t="shared" si="0"/>
        <v>1.73</v>
      </c>
      <c r="J23" s="135">
        <f t="shared" si="1"/>
        <v>493.05</v>
      </c>
      <c r="K23" s="8"/>
      <c r="L23" s="8">
        <v>12</v>
      </c>
      <c r="M23" s="8">
        <f>VLOOKUP(L23,Regolamento!A:B,2,1)</f>
        <v>29</v>
      </c>
      <c r="N23" s="135">
        <f t="shared" si="2"/>
        <v>1.65</v>
      </c>
      <c r="O23" s="135">
        <f t="shared" si="3"/>
        <v>1.77</v>
      </c>
      <c r="P23" s="183">
        <f t="shared" si="4"/>
        <v>84.694499999999991</v>
      </c>
      <c r="Q23" s="8"/>
      <c r="R23" s="183">
        <f t="shared" si="5"/>
        <v>4.384615384615385</v>
      </c>
      <c r="T23" s="71"/>
      <c r="V23" s="51"/>
    </row>
    <row r="24" spans="1:22" x14ac:dyDescent="0.25">
      <c r="A24" s="71" t="s">
        <v>20</v>
      </c>
      <c r="B24" s="170" t="str">
        <f>VLOOKUP(A24,concorrenti!A:B,2,0)</f>
        <v>CAVEM</v>
      </c>
      <c r="C24" s="170">
        <f>VLOOKUP(A24,concorrenti!A:E,5,0)</f>
        <v>0</v>
      </c>
      <c r="D24" s="71" t="s">
        <v>102</v>
      </c>
      <c r="E24" s="71" t="s">
        <v>661</v>
      </c>
      <c r="F24" s="8">
        <v>1972</v>
      </c>
      <c r="G24" s="8"/>
      <c r="H24" s="71">
        <v>290</v>
      </c>
      <c r="I24" s="135">
        <f t="shared" si="0"/>
        <v>1.72</v>
      </c>
      <c r="J24" s="135">
        <f t="shared" si="1"/>
        <v>498.8</v>
      </c>
      <c r="K24" s="8"/>
      <c r="L24" s="8">
        <v>13</v>
      </c>
      <c r="M24" s="8">
        <f>VLOOKUP(L24,Regolamento!A:B,2,1)</f>
        <v>28</v>
      </c>
      <c r="N24" s="135">
        <f t="shared" si="2"/>
        <v>1.65</v>
      </c>
      <c r="O24" s="135">
        <f t="shared" si="3"/>
        <v>1.77</v>
      </c>
      <c r="P24" s="183">
        <f t="shared" si="4"/>
        <v>81.773999999999987</v>
      </c>
      <c r="Q24" s="8"/>
      <c r="R24" s="183">
        <f t="shared" si="5"/>
        <v>4.4615384615384617</v>
      </c>
      <c r="T24" s="8"/>
      <c r="V24" s="51"/>
    </row>
    <row r="25" spans="1:22" x14ac:dyDescent="0.25">
      <c r="A25" s="71" t="s">
        <v>307</v>
      </c>
      <c r="B25" s="170" t="str">
        <f>VLOOKUP(A25,concorrenti!A:B,2,0)</f>
        <v xml:space="preserve"> CAVEC</v>
      </c>
      <c r="C25" s="170">
        <f>VLOOKUP(A25,concorrenti!A:E,5,0)</f>
        <v>0</v>
      </c>
      <c r="D25" s="71" t="s">
        <v>166</v>
      </c>
      <c r="E25" s="71" t="s">
        <v>668</v>
      </c>
      <c r="F25" s="8">
        <v>1980</v>
      </c>
      <c r="G25" s="8"/>
      <c r="H25" s="71">
        <v>324</v>
      </c>
      <c r="I25" s="135">
        <f t="shared" si="0"/>
        <v>1.8</v>
      </c>
      <c r="J25" s="135">
        <f t="shared" si="1"/>
        <v>583.20000000000005</v>
      </c>
      <c r="K25" s="8"/>
      <c r="L25" s="8">
        <v>14</v>
      </c>
      <c r="M25" s="8">
        <f>VLOOKUP(L25,Regolamento!A:B,2,1)</f>
        <v>27</v>
      </c>
      <c r="N25" s="135">
        <f t="shared" si="2"/>
        <v>1.65</v>
      </c>
      <c r="O25" s="135">
        <f t="shared" si="3"/>
        <v>1.77</v>
      </c>
      <c r="P25" s="183">
        <f t="shared" si="4"/>
        <v>78.853499999999997</v>
      </c>
      <c r="Q25" s="8"/>
      <c r="R25" s="183">
        <f t="shared" si="5"/>
        <v>4.9846153846153847</v>
      </c>
      <c r="T25" s="8"/>
      <c r="V25" s="51"/>
    </row>
    <row r="26" spans="1:22" x14ac:dyDescent="0.25">
      <c r="A26" s="71" t="s">
        <v>316</v>
      </c>
      <c r="B26" s="170" t="str">
        <f>VLOOKUP(A26,concorrenti!A:B,2,0)</f>
        <v xml:space="preserve"> CAVEC</v>
      </c>
      <c r="C26" s="170">
        <f>VLOOKUP(A26,concorrenti!A:E,5,0)</f>
        <v>0</v>
      </c>
      <c r="D26" s="71" t="s">
        <v>102</v>
      </c>
      <c r="E26" s="71" t="s">
        <v>605</v>
      </c>
      <c r="F26" s="8">
        <v>1971</v>
      </c>
      <c r="G26" s="8"/>
      <c r="H26" s="71">
        <v>353</v>
      </c>
      <c r="I26" s="135">
        <f t="shared" si="0"/>
        <v>1.71</v>
      </c>
      <c r="J26" s="135">
        <f t="shared" si="1"/>
        <v>603.63</v>
      </c>
      <c r="K26" s="8"/>
      <c r="L26" s="8">
        <v>15</v>
      </c>
      <c r="M26" s="8">
        <f>VLOOKUP(L26,Regolamento!A:B,2,1)</f>
        <v>26</v>
      </c>
      <c r="N26" s="135">
        <f t="shared" si="2"/>
        <v>1.65</v>
      </c>
      <c r="O26" s="135">
        <f t="shared" si="3"/>
        <v>1.77</v>
      </c>
      <c r="P26" s="183">
        <f t="shared" si="4"/>
        <v>75.932999999999993</v>
      </c>
      <c r="Q26" s="8"/>
      <c r="R26" s="183">
        <f t="shared" si="5"/>
        <v>5.430769230769231</v>
      </c>
      <c r="T26" s="8"/>
      <c r="V26" s="51"/>
    </row>
    <row r="27" spans="1:22" x14ac:dyDescent="0.25">
      <c r="A27" s="71" t="s">
        <v>386</v>
      </c>
      <c r="B27" s="170" t="str">
        <f>VLOOKUP(A27,concorrenti!A:B,2,0)</f>
        <v>CAVEM</v>
      </c>
      <c r="C27" s="170">
        <f>VLOOKUP(A27,concorrenti!A:E,5,0)</f>
        <v>0</v>
      </c>
      <c r="D27" s="71" t="s">
        <v>163</v>
      </c>
      <c r="E27" s="71" t="s">
        <v>527</v>
      </c>
      <c r="F27" s="8">
        <v>1962</v>
      </c>
      <c r="G27" s="8"/>
      <c r="H27" s="71">
        <v>378</v>
      </c>
      <c r="I27" s="135">
        <f t="shared" si="0"/>
        <v>1.62</v>
      </c>
      <c r="J27" s="135">
        <f t="shared" si="1"/>
        <v>612.36</v>
      </c>
      <c r="K27" s="8"/>
      <c r="L27" s="8">
        <v>16</v>
      </c>
      <c r="M27" s="8">
        <f>VLOOKUP(L27,Regolamento!A:B,2,1)</f>
        <v>25</v>
      </c>
      <c r="N27" s="135">
        <f t="shared" si="2"/>
        <v>1.65</v>
      </c>
      <c r="O27" s="135">
        <f t="shared" si="3"/>
        <v>1.77</v>
      </c>
      <c r="P27" s="183">
        <f t="shared" si="4"/>
        <v>73.012500000000003</v>
      </c>
      <c r="Q27" s="8"/>
      <c r="R27" s="183">
        <f t="shared" si="5"/>
        <v>5.8153846153846152</v>
      </c>
      <c r="T27" s="71"/>
      <c r="V27" s="51"/>
    </row>
    <row r="28" spans="1:22" x14ac:dyDescent="0.25">
      <c r="A28" s="71" t="s">
        <v>439</v>
      </c>
      <c r="B28" s="170" t="str">
        <f>VLOOKUP(A28,concorrenti!A:B,2,0)</f>
        <v>CASTELLOTTI</v>
      </c>
      <c r="C28" s="170">
        <f>VLOOKUP(A28,concorrenti!A:E,5,0)</f>
        <v>0</v>
      </c>
      <c r="D28" s="71" t="s">
        <v>166</v>
      </c>
      <c r="E28" s="71" t="s">
        <v>668</v>
      </c>
      <c r="F28" s="8">
        <v>1981</v>
      </c>
      <c r="G28" s="8"/>
      <c r="H28" s="71">
        <v>343</v>
      </c>
      <c r="I28" s="135">
        <f t="shared" si="0"/>
        <v>1.81</v>
      </c>
      <c r="J28" s="135">
        <f t="shared" si="1"/>
        <v>620.83000000000004</v>
      </c>
      <c r="K28" s="8"/>
      <c r="L28" s="8">
        <v>17</v>
      </c>
      <c r="M28" s="8">
        <f>VLOOKUP(L28,Regolamento!A:B,2,1)</f>
        <v>24</v>
      </c>
      <c r="N28" s="135">
        <f t="shared" si="2"/>
        <v>1.65</v>
      </c>
      <c r="O28" s="135">
        <f t="shared" si="3"/>
        <v>1.77</v>
      </c>
      <c r="P28" s="183">
        <f t="shared" si="4"/>
        <v>70.091999999999985</v>
      </c>
      <c r="Q28" s="8"/>
      <c r="R28" s="183">
        <f t="shared" si="5"/>
        <v>5.2769230769230768</v>
      </c>
      <c r="V28" s="51"/>
    </row>
    <row r="29" spans="1:22" x14ac:dyDescent="0.25">
      <c r="A29" s="71" t="s">
        <v>73</v>
      </c>
      <c r="B29" s="170" t="str">
        <f>VLOOKUP(A29,concorrenti!A:B,2,0)</f>
        <v>CASTELLOTTI</v>
      </c>
      <c r="C29" s="170">
        <f>VLOOKUP(A29,concorrenti!A:E,5,0)</f>
        <v>0</v>
      </c>
      <c r="D29" s="71" t="s">
        <v>102</v>
      </c>
      <c r="E29" s="71" t="s">
        <v>497</v>
      </c>
      <c r="F29" s="8">
        <v>1970</v>
      </c>
      <c r="G29" s="8"/>
      <c r="H29" s="71">
        <v>367</v>
      </c>
      <c r="I29" s="135">
        <f t="shared" si="0"/>
        <v>1.7</v>
      </c>
      <c r="J29" s="135">
        <f t="shared" si="1"/>
        <v>623.9</v>
      </c>
      <c r="K29" s="8"/>
      <c r="L29" s="8">
        <v>18</v>
      </c>
      <c r="M29" s="8">
        <f>VLOOKUP(L29,Regolamento!A:B,2,1)</f>
        <v>23</v>
      </c>
      <c r="N29" s="135">
        <f t="shared" si="2"/>
        <v>1.65</v>
      </c>
      <c r="O29" s="135">
        <f t="shared" si="3"/>
        <v>1.77</v>
      </c>
      <c r="P29" s="183">
        <f t="shared" si="4"/>
        <v>67.171499999999995</v>
      </c>
      <c r="Q29" s="8"/>
      <c r="R29" s="183">
        <f t="shared" si="5"/>
        <v>5.6461538461538465</v>
      </c>
      <c r="T29" s="8"/>
      <c r="V29" s="51"/>
    </row>
    <row r="30" spans="1:22" x14ac:dyDescent="0.25">
      <c r="A30" s="71" t="s">
        <v>152</v>
      </c>
      <c r="B30" s="170" t="str">
        <f>VLOOKUP(A30,concorrenti!A:B,2,0)</f>
        <v>OROBICO</v>
      </c>
      <c r="C30" s="170">
        <f>VLOOKUP(A30,concorrenti!A:E,5,0)</f>
        <v>0</v>
      </c>
      <c r="D30" s="71" t="s">
        <v>102</v>
      </c>
      <c r="E30" s="71" t="s">
        <v>610</v>
      </c>
      <c r="F30" s="8">
        <v>1954</v>
      </c>
      <c r="G30" s="8"/>
      <c r="H30" s="71">
        <v>415</v>
      </c>
      <c r="I30" s="135">
        <f t="shared" si="0"/>
        <v>1.54</v>
      </c>
      <c r="J30" s="135">
        <f t="shared" si="1"/>
        <v>639.1</v>
      </c>
      <c r="K30" s="8"/>
      <c r="L30" s="8">
        <v>19</v>
      </c>
      <c r="M30" s="8">
        <f>VLOOKUP(L30,Regolamento!A:B,2,1)</f>
        <v>22</v>
      </c>
      <c r="N30" s="135">
        <f t="shared" si="2"/>
        <v>1.65</v>
      </c>
      <c r="O30" s="135">
        <f t="shared" si="3"/>
        <v>1.77</v>
      </c>
      <c r="P30" s="183">
        <f t="shared" si="4"/>
        <v>64.250999999999991</v>
      </c>
      <c r="Q30" s="8"/>
      <c r="R30" s="183">
        <f t="shared" si="5"/>
        <v>6.384615384615385</v>
      </c>
      <c r="T30" s="8"/>
      <c r="V30" s="51"/>
    </row>
    <row r="31" spans="1:22" x14ac:dyDescent="0.25">
      <c r="A31" s="71" t="s">
        <v>17</v>
      </c>
      <c r="B31" s="170" t="str">
        <f>VLOOKUP(A31,concorrenti!A:B,2,0)</f>
        <v>VAMS</v>
      </c>
      <c r="C31" s="170">
        <f>VLOOKUP(A31,concorrenti!A:E,5,0)</f>
        <v>0</v>
      </c>
      <c r="D31" s="71" t="s">
        <v>165</v>
      </c>
      <c r="E31" s="71" t="s">
        <v>565</v>
      </c>
      <c r="F31" s="8">
        <v>1972</v>
      </c>
      <c r="G31" s="8"/>
      <c r="H31" s="71">
        <v>373</v>
      </c>
      <c r="I31" s="135">
        <f t="shared" si="0"/>
        <v>1.72</v>
      </c>
      <c r="J31" s="135">
        <f t="shared" si="1"/>
        <v>641.55999999999995</v>
      </c>
      <c r="K31" s="8"/>
      <c r="L31" s="8">
        <v>20</v>
      </c>
      <c r="M31" s="8">
        <f>VLOOKUP(L31,Regolamento!A:B,2,1)</f>
        <v>21</v>
      </c>
      <c r="N31" s="135">
        <f t="shared" si="2"/>
        <v>1.65</v>
      </c>
      <c r="O31" s="135">
        <f t="shared" si="3"/>
        <v>1.77</v>
      </c>
      <c r="P31" s="183">
        <f t="shared" si="4"/>
        <v>61.330500000000001</v>
      </c>
      <c r="Q31" s="8"/>
      <c r="R31" s="183">
        <f t="shared" si="5"/>
        <v>5.7384615384615385</v>
      </c>
      <c r="T31" s="8"/>
      <c r="V31" s="51"/>
    </row>
    <row r="32" spans="1:22" x14ac:dyDescent="0.25">
      <c r="A32" s="71" t="s">
        <v>12</v>
      </c>
      <c r="B32" s="170" t="str">
        <f>VLOOKUP(A32,concorrenti!A:B,2,0)</f>
        <v>VAMS</v>
      </c>
      <c r="C32" s="170">
        <f>VLOOKUP(A32,concorrenti!A:E,5,0)</f>
        <v>0</v>
      </c>
      <c r="D32" s="71" t="s">
        <v>351</v>
      </c>
      <c r="E32" s="187" t="s">
        <v>488</v>
      </c>
      <c r="F32" s="8">
        <v>1962</v>
      </c>
      <c r="G32" s="8"/>
      <c r="H32" s="71">
        <v>410</v>
      </c>
      <c r="I32" s="135">
        <f t="shared" si="0"/>
        <v>1.62</v>
      </c>
      <c r="J32" s="135">
        <f t="shared" si="1"/>
        <v>664.2</v>
      </c>
      <c r="K32" s="8"/>
      <c r="L32" s="8">
        <v>21</v>
      </c>
      <c r="M32" s="8">
        <f>VLOOKUP(L32,Regolamento!A:B,2,1)</f>
        <v>20</v>
      </c>
      <c r="N32" s="135">
        <f t="shared" si="2"/>
        <v>1.65</v>
      </c>
      <c r="O32" s="135">
        <f t="shared" si="3"/>
        <v>1.77</v>
      </c>
      <c r="P32" s="183">
        <f t="shared" si="4"/>
        <v>58.410000000000004</v>
      </c>
      <c r="Q32" s="8"/>
      <c r="R32" s="183">
        <f t="shared" si="5"/>
        <v>6.3076923076923075</v>
      </c>
      <c r="T32" s="8"/>
      <c r="V32" s="51"/>
    </row>
    <row r="33" spans="1:22" x14ac:dyDescent="0.25">
      <c r="A33" s="71" t="s">
        <v>246</v>
      </c>
      <c r="B33" s="170" t="str">
        <f>VLOOKUP(A33,concorrenti!A:B,2,0)</f>
        <v>OROBICO</v>
      </c>
      <c r="C33" s="170">
        <f>VLOOKUP(A33,concorrenti!A:E,5,0)</f>
        <v>0</v>
      </c>
      <c r="D33" s="71" t="s">
        <v>485</v>
      </c>
      <c r="E33" s="71" t="s">
        <v>486</v>
      </c>
      <c r="F33" s="8">
        <v>1963</v>
      </c>
      <c r="G33" s="8"/>
      <c r="H33" s="71">
        <v>414</v>
      </c>
      <c r="I33" s="135">
        <f t="shared" si="0"/>
        <v>1.63</v>
      </c>
      <c r="J33" s="135">
        <f t="shared" si="1"/>
        <v>674.81999999999994</v>
      </c>
      <c r="K33" s="8"/>
      <c r="L33" s="8">
        <v>22</v>
      </c>
      <c r="M33" s="8">
        <f>VLOOKUP(L33,Regolamento!A:B,2,1)</f>
        <v>19</v>
      </c>
      <c r="N33" s="135">
        <f t="shared" si="2"/>
        <v>1.65</v>
      </c>
      <c r="O33" s="135">
        <f t="shared" si="3"/>
        <v>1.77</v>
      </c>
      <c r="P33" s="183">
        <f t="shared" si="4"/>
        <v>55.4895</v>
      </c>
      <c r="Q33" s="8"/>
      <c r="R33" s="183">
        <f t="shared" si="5"/>
        <v>6.3692307692307688</v>
      </c>
      <c r="T33" s="8"/>
      <c r="V33" s="51"/>
    </row>
    <row r="34" spans="1:22" s="165" customFormat="1" x14ac:dyDescent="0.25">
      <c r="A34" s="71" t="s">
        <v>396</v>
      </c>
      <c r="B34" s="170" t="str">
        <f>VLOOKUP(A34,concorrenti!A:B,2,0)</f>
        <v>OLD WHEELS</v>
      </c>
      <c r="C34" s="170">
        <f>VLOOKUP(A34,concorrenti!A:E,5,0)</f>
        <v>0</v>
      </c>
      <c r="D34" s="71" t="s">
        <v>102</v>
      </c>
      <c r="E34" s="71" t="s">
        <v>608</v>
      </c>
      <c r="F34" s="8">
        <v>1988</v>
      </c>
      <c r="G34" s="8"/>
      <c r="H34" s="71">
        <v>364</v>
      </c>
      <c r="I34" s="135">
        <f t="shared" si="0"/>
        <v>1.88</v>
      </c>
      <c r="J34" s="135">
        <f t="shared" si="1"/>
        <v>684.31999999999994</v>
      </c>
      <c r="K34" s="8"/>
      <c r="L34" s="8">
        <v>23</v>
      </c>
      <c r="M34" s="8">
        <f>VLOOKUP(L34,Regolamento!A:B,2,1)</f>
        <v>18</v>
      </c>
      <c r="N34" s="135">
        <f t="shared" si="2"/>
        <v>1.65</v>
      </c>
      <c r="O34" s="135">
        <f t="shared" si="3"/>
        <v>1.77</v>
      </c>
      <c r="P34" s="179">
        <f t="shared" si="4"/>
        <v>52.569000000000003</v>
      </c>
      <c r="Q34" s="8"/>
      <c r="R34" s="183">
        <f t="shared" si="5"/>
        <v>5.6</v>
      </c>
      <c r="T34" s="86"/>
      <c r="U34" s="166"/>
      <c r="V34" s="177"/>
    </row>
    <row r="35" spans="1:22" x14ac:dyDescent="0.25">
      <c r="A35" s="71" t="s">
        <v>175</v>
      </c>
      <c r="B35" s="170" t="str">
        <f>VLOOKUP(A35,concorrenti!A:B,2,0)</f>
        <v>OROBICO</v>
      </c>
      <c r="C35" s="170">
        <f>VLOOKUP(A35,concorrenti!A:E,5,0)</f>
        <v>0</v>
      </c>
      <c r="D35" s="71" t="s">
        <v>103</v>
      </c>
      <c r="E35" s="71" t="s">
        <v>313</v>
      </c>
      <c r="F35" s="8">
        <v>1939</v>
      </c>
      <c r="G35" s="8"/>
      <c r="H35" s="71">
        <v>493</v>
      </c>
      <c r="I35" s="135">
        <f t="shared" si="0"/>
        <v>1.3900000000000001</v>
      </c>
      <c r="J35" s="135">
        <f t="shared" si="1"/>
        <v>685.2700000000001</v>
      </c>
      <c r="K35" s="8"/>
      <c r="L35" s="8">
        <v>24</v>
      </c>
      <c r="M35" s="8">
        <f>VLOOKUP(L35,Regolamento!A:B,2,1)</f>
        <v>17</v>
      </c>
      <c r="N35" s="135">
        <f t="shared" si="2"/>
        <v>1.65</v>
      </c>
      <c r="O35" s="135">
        <f t="shared" si="3"/>
        <v>1.77</v>
      </c>
      <c r="P35" s="183">
        <f t="shared" si="4"/>
        <v>49.648499999999999</v>
      </c>
      <c r="Q35" s="8"/>
      <c r="R35" s="183">
        <f t="shared" si="5"/>
        <v>7.5846153846153843</v>
      </c>
      <c r="T35" s="8"/>
      <c r="V35" s="51"/>
    </row>
    <row r="36" spans="1:22" x14ac:dyDescent="0.25">
      <c r="A36" s="71" t="s">
        <v>77</v>
      </c>
      <c r="B36" s="170" t="str">
        <f>VLOOKUP(A36,concorrenti!A:B,2,0)</f>
        <v>CASTELLOTTI</v>
      </c>
      <c r="C36" s="170">
        <f>VLOOKUP(A36,concorrenti!A:E,5,0)</f>
        <v>0</v>
      </c>
      <c r="D36" s="71" t="s">
        <v>102</v>
      </c>
      <c r="E36" s="71" t="s">
        <v>519</v>
      </c>
      <c r="F36" s="8">
        <v>1993</v>
      </c>
      <c r="G36" s="8"/>
      <c r="H36" s="71">
        <v>412</v>
      </c>
      <c r="I36" s="135">
        <f t="shared" si="0"/>
        <v>1.9300000000000002</v>
      </c>
      <c r="J36" s="135">
        <f t="shared" si="1"/>
        <v>795.16000000000008</v>
      </c>
      <c r="K36" s="8"/>
      <c r="L36" s="8">
        <v>25</v>
      </c>
      <c r="M36" s="8">
        <f>VLOOKUP(L36,Regolamento!A:B,2,1)</f>
        <v>16</v>
      </c>
      <c r="N36" s="135">
        <f t="shared" si="2"/>
        <v>1.65</v>
      </c>
      <c r="O36" s="135">
        <f t="shared" si="3"/>
        <v>1.77</v>
      </c>
      <c r="P36" s="183">
        <f t="shared" si="4"/>
        <v>46.727999999999994</v>
      </c>
      <c r="Q36" s="8"/>
      <c r="R36" s="183">
        <f t="shared" si="5"/>
        <v>6.3384615384615381</v>
      </c>
      <c r="T36" s="8"/>
      <c r="V36" s="51"/>
    </row>
    <row r="37" spans="1:22" x14ac:dyDescent="0.25">
      <c r="A37" s="71" t="s">
        <v>174</v>
      </c>
      <c r="B37" s="170" t="str">
        <f>VLOOKUP(A37,concorrenti!A:B,2,0)</f>
        <v>OROBICO</v>
      </c>
      <c r="C37" s="170">
        <f>VLOOKUP(A37,concorrenti!A:E,5,0)</f>
        <v>0</v>
      </c>
      <c r="D37" s="71" t="s">
        <v>166</v>
      </c>
      <c r="E37" s="71" t="s">
        <v>170</v>
      </c>
      <c r="F37" s="8">
        <v>1980</v>
      </c>
      <c r="G37" s="8"/>
      <c r="H37" s="71">
        <v>449</v>
      </c>
      <c r="I37" s="135">
        <f t="shared" si="0"/>
        <v>1.8</v>
      </c>
      <c r="J37" s="135">
        <f t="shared" si="1"/>
        <v>808.2</v>
      </c>
      <c r="K37" s="8"/>
      <c r="L37" s="8">
        <v>26</v>
      </c>
      <c r="M37" s="8">
        <f>VLOOKUP(L37,Regolamento!A:B,2,1)</f>
        <v>15</v>
      </c>
      <c r="N37" s="135">
        <f t="shared" si="2"/>
        <v>1.65</v>
      </c>
      <c r="O37" s="135">
        <f t="shared" si="3"/>
        <v>1.77</v>
      </c>
      <c r="P37" s="183">
        <f t="shared" si="4"/>
        <v>43.807499999999997</v>
      </c>
      <c r="Q37" s="8"/>
      <c r="R37" s="183">
        <f t="shared" si="5"/>
        <v>6.907692307692308</v>
      </c>
      <c r="T37" s="8"/>
      <c r="V37" s="51"/>
    </row>
    <row r="38" spans="1:22" x14ac:dyDescent="0.25">
      <c r="A38" s="71" t="s">
        <v>305</v>
      </c>
      <c r="B38" s="170" t="str">
        <f>VLOOKUP(A38,concorrenti!A:B,2,0)</f>
        <v>RUOTE D'EPOCA PAVIA</v>
      </c>
      <c r="C38" s="170">
        <f>VLOOKUP(A38,concorrenti!A:E,5,0)</f>
        <v>0</v>
      </c>
      <c r="D38" s="71" t="s">
        <v>102</v>
      </c>
      <c r="E38" s="71" t="s">
        <v>660</v>
      </c>
      <c r="F38" s="8">
        <v>1971</v>
      </c>
      <c r="G38" s="8"/>
      <c r="H38" s="71">
        <v>473</v>
      </c>
      <c r="I38" s="135">
        <f t="shared" si="0"/>
        <v>1.71</v>
      </c>
      <c r="J38" s="135">
        <f t="shared" si="1"/>
        <v>808.82999999999993</v>
      </c>
      <c r="K38" s="8"/>
      <c r="L38" s="8">
        <v>27</v>
      </c>
      <c r="M38" s="8">
        <f>VLOOKUP(L38,Regolamento!A:B,2,1)</f>
        <v>14</v>
      </c>
      <c r="N38" s="135">
        <f t="shared" si="2"/>
        <v>1.65</v>
      </c>
      <c r="O38" s="135">
        <f t="shared" si="3"/>
        <v>1.77</v>
      </c>
      <c r="P38" s="183">
        <f t="shared" si="4"/>
        <v>40.886999999999993</v>
      </c>
      <c r="Q38" s="8"/>
      <c r="R38" s="183">
        <f t="shared" si="5"/>
        <v>7.2769230769230768</v>
      </c>
      <c r="T38" s="8"/>
      <c r="V38" s="51"/>
    </row>
    <row r="39" spans="1:22" x14ac:dyDescent="0.25">
      <c r="A39" s="71" t="s">
        <v>317</v>
      </c>
      <c r="B39" s="170" t="str">
        <f>VLOOKUP(A39,concorrenti!A:B,2,0)</f>
        <v>CMAE</v>
      </c>
      <c r="C39" s="170">
        <f>VLOOKUP(A39,concorrenti!A:E,5,0)</f>
        <v>0</v>
      </c>
      <c r="D39" s="71" t="s">
        <v>102</v>
      </c>
      <c r="E39" s="187" t="s">
        <v>659</v>
      </c>
      <c r="F39" s="8">
        <v>1970</v>
      </c>
      <c r="G39" s="8"/>
      <c r="H39" s="71">
        <v>485</v>
      </c>
      <c r="I39" s="135">
        <f t="shared" si="0"/>
        <v>1.7</v>
      </c>
      <c r="J39" s="135">
        <f t="shared" si="1"/>
        <v>824.5</v>
      </c>
      <c r="K39" s="8"/>
      <c r="L39" s="8">
        <v>28</v>
      </c>
      <c r="M39" s="8">
        <f>VLOOKUP(L39,Regolamento!A:B,2,1)</f>
        <v>13</v>
      </c>
      <c r="N39" s="135">
        <f t="shared" si="2"/>
        <v>1.65</v>
      </c>
      <c r="O39" s="135">
        <f t="shared" si="3"/>
        <v>1.77</v>
      </c>
      <c r="P39" s="183">
        <f t="shared" si="4"/>
        <v>37.966499999999996</v>
      </c>
      <c r="Q39" s="8"/>
      <c r="R39" s="183">
        <f t="shared" si="5"/>
        <v>7.4615384615384617</v>
      </c>
      <c r="T39" s="8"/>
      <c r="V39" s="51"/>
    </row>
    <row r="40" spans="1:22" s="72" customFormat="1" x14ac:dyDescent="0.25">
      <c r="A40" s="71" t="s">
        <v>16</v>
      </c>
      <c r="B40" s="170" t="str">
        <f>VLOOKUP(A40,concorrenti!A:B,2,0)</f>
        <v>OROBICO</v>
      </c>
      <c r="C40" s="170">
        <f>VLOOKUP(A40,concorrenti!A:E,5,0)</f>
        <v>0</v>
      </c>
      <c r="D40" s="71" t="s">
        <v>165</v>
      </c>
      <c r="E40" s="71" t="s">
        <v>565</v>
      </c>
      <c r="F40" s="8">
        <v>1971</v>
      </c>
      <c r="G40" s="8"/>
      <c r="H40" s="71">
        <v>517</v>
      </c>
      <c r="I40" s="135">
        <f t="shared" si="0"/>
        <v>1.71</v>
      </c>
      <c r="J40" s="135">
        <f t="shared" si="1"/>
        <v>884.06999999999994</v>
      </c>
      <c r="K40" s="8"/>
      <c r="L40" s="8">
        <v>29</v>
      </c>
      <c r="M40" s="8">
        <f>VLOOKUP(L40,Regolamento!A:B,2,1)</f>
        <v>12</v>
      </c>
      <c r="N40" s="135">
        <f t="shared" si="2"/>
        <v>1.65</v>
      </c>
      <c r="O40" s="135">
        <f t="shared" si="3"/>
        <v>1.77</v>
      </c>
      <c r="P40" s="184">
        <f t="shared" si="4"/>
        <v>35.045999999999992</v>
      </c>
      <c r="Q40" s="8"/>
      <c r="R40" s="183">
        <f t="shared" si="5"/>
        <v>7.953846153846154</v>
      </c>
      <c r="U40" s="168"/>
      <c r="V40" s="174"/>
    </row>
    <row r="41" spans="1:22" x14ac:dyDescent="0.25">
      <c r="A41" s="71" t="s">
        <v>302</v>
      </c>
      <c r="B41" s="170" t="str">
        <f>VLOOKUP(A41,concorrenti!A:B,2,0)</f>
        <v xml:space="preserve"> VCC CARDUCCI</v>
      </c>
      <c r="C41" s="170">
        <f>VLOOKUP(A41,concorrenti!A:E,5,0)</f>
        <v>0</v>
      </c>
      <c r="D41" s="71" t="s">
        <v>102</v>
      </c>
      <c r="E41" s="71" t="s">
        <v>511</v>
      </c>
      <c r="F41" s="8">
        <v>1983</v>
      </c>
      <c r="G41" s="8"/>
      <c r="H41" s="71">
        <v>501</v>
      </c>
      <c r="I41" s="135">
        <f t="shared" si="0"/>
        <v>1.83</v>
      </c>
      <c r="J41" s="135">
        <f t="shared" si="1"/>
        <v>916.83</v>
      </c>
      <c r="K41" s="8"/>
      <c r="L41" s="8">
        <v>30</v>
      </c>
      <c r="M41" s="8">
        <f>VLOOKUP(L41,Regolamento!A:B,2,1)</f>
        <v>11</v>
      </c>
      <c r="N41" s="135">
        <f t="shared" si="2"/>
        <v>1.65</v>
      </c>
      <c r="O41" s="135">
        <f t="shared" si="3"/>
        <v>1.77</v>
      </c>
      <c r="P41" s="183">
        <f t="shared" si="4"/>
        <v>32.125499999999995</v>
      </c>
      <c r="Q41" s="8"/>
      <c r="R41" s="183">
        <f t="shared" si="5"/>
        <v>7.7076923076923078</v>
      </c>
      <c r="T41" s="8"/>
      <c r="V41" s="51"/>
    </row>
    <row r="42" spans="1:22" x14ac:dyDescent="0.25">
      <c r="A42" s="71" t="s">
        <v>296</v>
      </c>
      <c r="B42" s="170" t="str">
        <f>VLOOKUP(A42,concorrenti!A:B,2,0)</f>
        <v>VALTELLINA</v>
      </c>
      <c r="C42" s="170">
        <f>VLOOKUP(A42,concorrenti!A:E,5,0)</f>
        <v>0</v>
      </c>
      <c r="D42" s="71" t="s">
        <v>655</v>
      </c>
      <c r="E42" s="71" t="s">
        <v>353</v>
      </c>
      <c r="F42" s="8">
        <v>1969</v>
      </c>
      <c r="G42" s="8"/>
      <c r="H42" s="71">
        <v>651</v>
      </c>
      <c r="I42" s="135">
        <f t="shared" si="0"/>
        <v>1.69</v>
      </c>
      <c r="J42" s="135">
        <f t="shared" si="1"/>
        <v>1100.19</v>
      </c>
      <c r="K42" s="8"/>
      <c r="L42" s="8">
        <v>31</v>
      </c>
      <c r="M42" s="8">
        <f>VLOOKUP(L42,Regolamento!A:B,2,1)</f>
        <v>10</v>
      </c>
      <c r="N42" s="135">
        <f t="shared" si="2"/>
        <v>1.65</v>
      </c>
      <c r="O42" s="135">
        <f t="shared" si="3"/>
        <v>1.77</v>
      </c>
      <c r="P42" s="183">
        <f t="shared" si="4"/>
        <v>29.205000000000002</v>
      </c>
      <c r="Q42" s="8"/>
      <c r="R42" s="183">
        <f>+H42/E$5</f>
        <v>10.015384615384615</v>
      </c>
      <c r="T42" s="8"/>
      <c r="V42" s="51"/>
    </row>
    <row r="43" spans="1:22" x14ac:dyDescent="0.25">
      <c r="A43" s="71" t="s">
        <v>593</v>
      </c>
      <c r="B43" s="170" t="str">
        <f>VLOOKUP(A43,concorrenti!A:B,2,0)</f>
        <v>CASTELLOTTI</v>
      </c>
      <c r="C43" s="170">
        <f>VLOOKUP(A43,concorrenti!A:E,5,0)</f>
        <v>0</v>
      </c>
      <c r="D43" s="71" t="s">
        <v>166</v>
      </c>
      <c r="E43" s="71" t="s">
        <v>616</v>
      </c>
      <c r="F43" s="8">
        <v>1983</v>
      </c>
      <c r="G43" s="8"/>
      <c r="H43" s="71">
        <v>640</v>
      </c>
      <c r="I43" s="135">
        <f t="shared" si="0"/>
        <v>1.83</v>
      </c>
      <c r="J43" s="135">
        <f t="shared" si="1"/>
        <v>1171.2</v>
      </c>
      <c r="K43" s="8"/>
      <c r="L43" s="8">
        <v>32</v>
      </c>
      <c r="M43" s="8">
        <f>VLOOKUP(L43,Regolamento!A:B,2,1)</f>
        <v>9</v>
      </c>
      <c r="N43" s="135">
        <f t="shared" si="2"/>
        <v>1.65</v>
      </c>
      <c r="O43" s="135">
        <f t="shared" si="3"/>
        <v>1.77</v>
      </c>
      <c r="P43" s="183">
        <f t="shared" si="4"/>
        <v>26.284500000000001</v>
      </c>
      <c r="Q43" s="8"/>
      <c r="R43" s="183">
        <f>+H43/E$5</f>
        <v>9.8461538461538467</v>
      </c>
      <c r="V43" s="51"/>
    </row>
    <row r="44" spans="1:22" x14ac:dyDescent="0.25">
      <c r="A44" s="71" t="s">
        <v>185</v>
      </c>
      <c r="B44" s="170" t="str">
        <f>VLOOKUP(A44,concorrenti!A:B,2,0)</f>
        <v>OROBICO</v>
      </c>
      <c r="C44" s="170">
        <f>VLOOKUP(A44,concorrenti!A:E,5,0)</f>
        <v>0</v>
      </c>
      <c r="D44" s="71" t="s">
        <v>264</v>
      </c>
      <c r="E44" s="71" t="s">
        <v>357</v>
      </c>
      <c r="F44" s="8">
        <v>1992</v>
      </c>
      <c r="G44" s="8"/>
      <c r="H44" s="71">
        <v>626</v>
      </c>
      <c r="I44" s="135">
        <f t="shared" ref="I44:I73" si="6">IF(C44&lt;&gt;0,((1+RIGHT(F44,2)/100)-0.1),(1+RIGHT(F44,2)/100))</f>
        <v>1.92</v>
      </c>
      <c r="J44" s="135">
        <f t="shared" ref="J44:J73" si="7">+I44*H44</f>
        <v>1201.9199999999998</v>
      </c>
      <c r="K44" s="8"/>
      <c r="L44" s="8">
        <v>33</v>
      </c>
      <c r="M44" s="8">
        <f>VLOOKUP(L44,Regolamento!A:B,2,1)</f>
        <v>8</v>
      </c>
      <c r="N44" s="135">
        <f t="shared" ref="N44:N73" si="8">1+E$5/100</f>
        <v>1.65</v>
      </c>
      <c r="O44" s="135">
        <f t="shared" ref="O44:O73" si="9">1+E$6/100</f>
        <v>1.77</v>
      </c>
      <c r="P44" s="183">
        <f t="shared" ref="P44:P73" si="10">IF(H44&lt;&gt;0,+M44*N44*O44,0)</f>
        <v>23.363999999999997</v>
      </c>
      <c r="Q44" s="8"/>
      <c r="R44" s="183">
        <f t="shared" si="5"/>
        <v>9.6307692307692303</v>
      </c>
      <c r="T44" s="8"/>
      <c r="V44" s="51"/>
    </row>
    <row r="45" spans="1:22" x14ac:dyDescent="0.25">
      <c r="A45" s="71" t="s">
        <v>272</v>
      </c>
      <c r="B45" s="170" t="str">
        <f>VLOOKUP(A45,concorrenti!A:B,2,0)</f>
        <v>OROBICO</v>
      </c>
      <c r="C45" s="170">
        <f>VLOOKUP(A45,concorrenti!A:E,5,0)</f>
        <v>0</v>
      </c>
      <c r="D45" s="71" t="s">
        <v>351</v>
      </c>
      <c r="E45" s="187" t="s">
        <v>663</v>
      </c>
      <c r="F45" s="8">
        <v>1973</v>
      </c>
      <c r="G45" s="8"/>
      <c r="H45" s="71">
        <v>802</v>
      </c>
      <c r="I45" s="135">
        <f t="shared" si="6"/>
        <v>1.73</v>
      </c>
      <c r="J45" s="135">
        <f t="shared" si="7"/>
        <v>1387.46</v>
      </c>
      <c r="K45" s="8"/>
      <c r="L45" s="8">
        <v>34</v>
      </c>
      <c r="M45" s="8">
        <f>VLOOKUP(L45,Regolamento!A:B,2,1)</f>
        <v>7</v>
      </c>
      <c r="N45" s="135">
        <f t="shared" si="8"/>
        <v>1.65</v>
      </c>
      <c r="O45" s="135">
        <f t="shared" si="9"/>
        <v>1.77</v>
      </c>
      <c r="P45" s="183">
        <f t="shared" si="10"/>
        <v>20.443499999999997</v>
      </c>
      <c r="Q45" s="8"/>
      <c r="R45" s="183">
        <f t="shared" si="5"/>
        <v>12.338461538461539</v>
      </c>
      <c r="T45" s="71"/>
    </row>
    <row r="46" spans="1:22" s="72" customFormat="1" x14ac:dyDescent="0.25">
      <c r="A46" s="71" t="s">
        <v>248</v>
      </c>
      <c r="B46" s="170" t="str">
        <f>VLOOKUP(A46,concorrenti!A:B,2,0)</f>
        <v>OROBICO</v>
      </c>
      <c r="C46" s="170">
        <f>VLOOKUP(A46,concorrenti!A:E,5,0)</f>
        <v>0</v>
      </c>
      <c r="D46" s="71" t="s">
        <v>103</v>
      </c>
      <c r="E46" s="71" t="s">
        <v>658</v>
      </c>
      <c r="F46" s="8">
        <v>1970</v>
      </c>
      <c r="G46" s="8"/>
      <c r="H46" s="71">
        <v>848</v>
      </c>
      <c r="I46" s="135">
        <f t="shared" si="6"/>
        <v>1.7</v>
      </c>
      <c r="J46" s="135">
        <f t="shared" si="7"/>
        <v>1441.6</v>
      </c>
      <c r="K46" s="8"/>
      <c r="L46" s="8">
        <v>35</v>
      </c>
      <c r="M46" s="8">
        <f>VLOOKUP(L46,Regolamento!A:B,2,1)</f>
        <v>6</v>
      </c>
      <c r="N46" s="135">
        <f t="shared" si="8"/>
        <v>1.65</v>
      </c>
      <c r="O46" s="135">
        <f t="shared" si="9"/>
        <v>1.77</v>
      </c>
      <c r="P46" s="184">
        <f t="shared" si="10"/>
        <v>17.522999999999996</v>
      </c>
      <c r="Q46" s="8"/>
      <c r="R46" s="183">
        <f t="shared" si="5"/>
        <v>13.046153846153846</v>
      </c>
      <c r="U46" s="168"/>
    </row>
    <row r="47" spans="1:22" s="72" customFormat="1" x14ac:dyDescent="0.25">
      <c r="A47" s="71" t="s">
        <v>67</v>
      </c>
      <c r="B47" s="170" t="str">
        <f>VLOOKUP(A47,concorrenti!A:B,2,0)</f>
        <v>CAVEM</v>
      </c>
      <c r="C47" s="170">
        <f>VLOOKUP(A47,concorrenti!A:E,5,0)</f>
        <v>0</v>
      </c>
      <c r="D47" s="71" t="s">
        <v>164</v>
      </c>
      <c r="E47" s="71" t="s">
        <v>510</v>
      </c>
      <c r="F47" s="8">
        <v>1982</v>
      </c>
      <c r="G47" s="8"/>
      <c r="H47" s="71">
        <v>805</v>
      </c>
      <c r="I47" s="135">
        <f t="shared" si="6"/>
        <v>1.8199999999999998</v>
      </c>
      <c r="J47" s="135">
        <f t="shared" si="7"/>
        <v>1465.1</v>
      </c>
      <c r="K47" s="8"/>
      <c r="L47" s="8">
        <v>36</v>
      </c>
      <c r="M47" s="8">
        <f>VLOOKUP(L47,Regolamento!A:B,2,1)</f>
        <v>5</v>
      </c>
      <c r="N47" s="135">
        <f t="shared" si="8"/>
        <v>1.65</v>
      </c>
      <c r="O47" s="135">
        <f t="shared" si="9"/>
        <v>1.77</v>
      </c>
      <c r="P47" s="184">
        <f t="shared" si="10"/>
        <v>14.602500000000001</v>
      </c>
      <c r="Q47" s="8"/>
      <c r="R47" s="183">
        <f t="shared" si="5"/>
        <v>12.384615384615385</v>
      </c>
      <c r="U47" s="168"/>
    </row>
    <row r="48" spans="1:22" x14ac:dyDescent="0.25">
      <c r="A48" s="71" t="s">
        <v>348</v>
      </c>
      <c r="B48" s="170" t="str">
        <f>VLOOKUP(A48,concorrenti!A:B,2,0)</f>
        <v>PROGETTO MITE</v>
      </c>
      <c r="C48" s="170">
        <f>VLOOKUP(A48,concorrenti!A:E,5,0)</f>
        <v>0</v>
      </c>
      <c r="D48" s="71" t="s">
        <v>165</v>
      </c>
      <c r="E48" s="71" t="s">
        <v>669</v>
      </c>
      <c r="F48" s="8">
        <v>1986</v>
      </c>
      <c r="G48" s="8"/>
      <c r="H48" s="71">
        <v>797</v>
      </c>
      <c r="I48" s="135">
        <f t="shared" si="6"/>
        <v>1.8599999999999999</v>
      </c>
      <c r="J48" s="135">
        <f t="shared" si="7"/>
        <v>1482.4199999999998</v>
      </c>
      <c r="K48" s="8"/>
      <c r="L48" s="8">
        <v>37</v>
      </c>
      <c r="M48" s="8">
        <f>VLOOKUP(L48,Regolamento!A:B,2,1)</f>
        <v>4</v>
      </c>
      <c r="N48" s="135">
        <f t="shared" si="8"/>
        <v>1.65</v>
      </c>
      <c r="O48" s="135">
        <f t="shared" si="9"/>
        <v>1.77</v>
      </c>
      <c r="P48" s="183">
        <f t="shared" si="10"/>
        <v>11.681999999999999</v>
      </c>
      <c r="Q48" s="8"/>
      <c r="R48" s="183">
        <f t="shared" si="5"/>
        <v>12.261538461538462</v>
      </c>
      <c r="T48" s="8"/>
    </row>
    <row r="49" spans="1:21" x14ac:dyDescent="0.25">
      <c r="A49" s="71" t="s">
        <v>184</v>
      </c>
      <c r="B49" s="170" t="str">
        <f>VLOOKUP(A49,concorrenti!A:B,2,0)</f>
        <v>OROBICO</v>
      </c>
      <c r="C49" s="170">
        <f>VLOOKUP(A49,concorrenti!A:E,5,0)</f>
        <v>0</v>
      </c>
      <c r="D49" s="71" t="s">
        <v>104</v>
      </c>
      <c r="E49" s="71" t="s">
        <v>609</v>
      </c>
      <c r="F49" s="8">
        <v>1995</v>
      </c>
      <c r="G49" s="8"/>
      <c r="H49" s="71">
        <v>843</v>
      </c>
      <c r="I49" s="135">
        <f t="shared" si="6"/>
        <v>1.95</v>
      </c>
      <c r="J49" s="135">
        <f t="shared" si="7"/>
        <v>1643.85</v>
      </c>
      <c r="K49" s="8"/>
      <c r="L49" s="8">
        <v>38</v>
      </c>
      <c r="M49" s="8">
        <f>VLOOKUP(L49,Regolamento!A:B,2,1)</f>
        <v>3</v>
      </c>
      <c r="N49" s="135">
        <f t="shared" si="8"/>
        <v>1.65</v>
      </c>
      <c r="O49" s="135">
        <f t="shared" si="9"/>
        <v>1.77</v>
      </c>
      <c r="P49" s="183">
        <f t="shared" si="10"/>
        <v>8.7614999999999981</v>
      </c>
      <c r="Q49" s="8"/>
      <c r="R49" s="183">
        <f t="shared" si="5"/>
        <v>12.969230769230769</v>
      </c>
      <c r="T49" s="71"/>
    </row>
    <row r="50" spans="1:21" x14ac:dyDescent="0.25">
      <c r="A50" s="71" t="s">
        <v>435</v>
      </c>
      <c r="B50" s="170" t="str">
        <f>VLOOKUP(A50,concorrenti!A:B,2,0)</f>
        <v>CMAE</v>
      </c>
      <c r="C50" s="170">
        <f>VLOOKUP(A50,concorrenti!A:E,5,0)</f>
        <v>0</v>
      </c>
      <c r="D50" s="71" t="s">
        <v>169</v>
      </c>
      <c r="E50" s="71" t="s">
        <v>662</v>
      </c>
      <c r="F50" s="8">
        <v>1973</v>
      </c>
      <c r="G50" s="8"/>
      <c r="H50" s="71">
        <v>1010</v>
      </c>
      <c r="I50" s="135">
        <f t="shared" si="6"/>
        <v>1.73</v>
      </c>
      <c r="J50" s="135">
        <f t="shared" si="7"/>
        <v>1747.3</v>
      </c>
      <c r="K50" s="8"/>
      <c r="L50" s="8">
        <v>39</v>
      </c>
      <c r="M50" s="8">
        <f>VLOOKUP(L50,Regolamento!A:B,2,1)</f>
        <v>2</v>
      </c>
      <c r="N50" s="135">
        <f t="shared" si="8"/>
        <v>1.65</v>
      </c>
      <c r="O50" s="135">
        <f t="shared" si="9"/>
        <v>1.77</v>
      </c>
      <c r="P50" s="183">
        <f t="shared" si="10"/>
        <v>5.8409999999999993</v>
      </c>
      <c r="Q50" s="8"/>
      <c r="R50" s="183">
        <f t="shared" si="5"/>
        <v>15.538461538461538</v>
      </c>
      <c r="T50" s="71"/>
    </row>
    <row r="51" spans="1:21" x14ac:dyDescent="0.25">
      <c r="A51" s="71" t="s">
        <v>276</v>
      </c>
      <c r="B51" s="170" t="str">
        <f>VLOOKUP(A51,concorrenti!A:B,2,0)</f>
        <v>OROBICO</v>
      </c>
      <c r="C51" s="170">
        <f>VLOOKUP(A51,concorrenti!A:E,5,0)</f>
        <v>0</v>
      </c>
      <c r="D51" s="71" t="s">
        <v>163</v>
      </c>
      <c r="E51" s="71" t="s">
        <v>651</v>
      </c>
      <c r="F51" s="8">
        <v>1960</v>
      </c>
      <c r="G51" s="8"/>
      <c r="H51" s="71">
        <v>1111</v>
      </c>
      <c r="I51" s="135">
        <f t="shared" si="6"/>
        <v>1.6</v>
      </c>
      <c r="J51" s="135">
        <f t="shared" si="7"/>
        <v>1777.6000000000001</v>
      </c>
      <c r="K51" s="8"/>
      <c r="L51" s="8">
        <v>40</v>
      </c>
      <c r="M51" s="8">
        <f>VLOOKUP(L51,Regolamento!A:B,2,1)</f>
        <v>1</v>
      </c>
      <c r="N51" s="135">
        <f t="shared" si="8"/>
        <v>1.65</v>
      </c>
      <c r="O51" s="135">
        <f t="shared" si="9"/>
        <v>1.77</v>
      </c>
      <c r="P51" s="183">
        <f t="shared" si="10"/>
        <v>2.9204999999999997</v>
      </c>
      <c r="Q51" s="8"/>
      <c r="R51" s="183">
        <f t="shared" si="5"/>
        <v>17.092307692307692</v>
      </c>
      <c r="T51" s="71"/>
    </row>
    <row r="52" spans="1:21" x14ac:dyDescent="0.25">
      <c r="A52" s="71" t="s">
        <v>364</v>
      </c>
      <c r="B52" s="170" t="str">
        <f>VLOOKUP(A52,concorrenti!A:B,2,0)</f>
        <v>OROBICO</v>
      </c>
      <c r="C52" s="170">
        <f>VLOOKUP(A52,concorrenti!A:E,5,0)</f>
        <v>0</v>
      </c>
      <c r="D52" s="71" t="s">
        <v>165</v>
      </c>
      <c r="E52" s="71" t="s">
        <v>664</v>
      </c>
      <c r="F52" s="8">
        <v>1974</v>
      </c>
      <c r="G52" s="8"/>
      <c r="H52" s="71">
        <v>1039</v>
      </c>
      <c r="I52" s="135">
        <f t="shared" si="6"/>
        <v>1.74</v>
      </c>
      <c r="J52" s="135">
        <f t="shared" si="7"/>
        <v>1807.86</v>
      </c>
      <c r="K52" s="8"/>
      <c r="L52" s="8">
        <v>41</v>
      </c>
      <c r="M52" s="8">
        <f>VLOOKUP(L52,Regolamento!A:B,2,1)</f>
        <v>0.5</v>
      </c>
      <c r="N52" s="135">
        <f t="shared" si="8"/>
        <v>1.65</v>
      </c>
      <c r="O52" s="135">
        <f t="shared" si="9"/>
        <v>1.77</v>
      </c>
      <c r="P52" s="183">
        <f t="shared" si="10"/>
        <v>1.4602499999999998</v>
      </c>
      <c r="Q52" s="8"/>
      <c r="R52" s="183">
        <f t="shared" si="5"/>
        <v>15.984615384615385</v>
      </c>
      <c r="T52" s="71"/>
    </row>
    <row r="53" spans="1:21" x14ac:dyDescent="0.25">
      <c r="A53" s="71" t="s">
        <v>299</v>
      </c>
      <c r="B53" s="170" t="str">
        <f>VLOOKUP(A53,concorrenti!A:B,2,0)</f>
        <v xml:space="preserve"> CAVEC</v>
      </c>
      <c r="C53" s="170">
        <f>VLOOKUP(A53,concorrenti!A:E,5,0)</f>
        <v>0</v>
      </c>
      <c r="D53" s="71" t="s">
        <v>485</v>
      </c>
      <c r="E53" s="71" t="s">
        <v>571</v>
      </c>
      <c r="F53" s="8">
        <v>1976</v>
      </c>
      <c r="G53" s="8"/>
      <c r="H53" s="71">
        <v>1047</v>
      </c>
      <c r="I53" s="135">
        <f t="shared" si="6"/>
        <v>1.76</v>
      </c>
      <c r="J53" s="135">
        <f t="shared" si="7"/>
        <v>1842.72</v>
      </c>
      <c r="K53" s="8"/>
      <c r="L53" s="8">
        <v>42</v>
      </c>
      <c r="M53" s="8">
        <f>VLOOKUP(L53,Regolamento!A:B,2,1)</f>
        <v>0.5</v>
      </c>
      <c r="N53" s="135">
        <f t="shared" si="8"/>
        <v>1.65</v>
      </c>
      <c r="O53" s="135">
        <f t="shared" si="9"/>
        <v>1.77</v>
      </c>
      <c r="P53" s="183">
        <f t="shared" si="10"/>
        <v>1.4602499999999998</v>
      </c>
      <c r="Q53" s="8"/>
      <c r="R53" s="183">
        <f t="shared" si="5"/>
        <v>16.107692307692307</v>
      </c>
      <c r="T53" s="71"/>
    </row>
    <row r="54" spans="1:21" x14ac:dyDescent="0.25">
      <c r="A54" s="71" t="s">
        <v>445</v>
      </c>
      <c r="B54" s="170" t="str">
        <f>VLOOKUP(A54,concorrenti!A:B,2,0)</f>
        <v>VCC CARDUCCI</v>
      </c>
      <c r="C54" s="170">
        <f>VLOOKUP(A54,concorrenti!A:E,5,0)</f>
        <v>0</v>
      </c>
      <c r="D54" s="71" t="s">
        <v>166</v>
      </c>
      <c r="E54" s="71" t="s">
        <v>665</v>
      </c>
      <c r="F54" s="8">
        <v>1973</v>
      </c>
      <c r="G54" s="8"/>
      <c r="H54" s="71">
        <v>1410</v>
      </c>
      <c r="I54" s="135">
        <f t="shared" si="6"/>
        <v>1.73</v>
      </c>
      <c r="J54" s="135">
        <f t="shared" si="7"/>
        <v>2439.3000000000002</v>
      </c>
      <c r="K54" s="8"/>
      <c r="L54" s="8">
        <v>44</v>
      </c>
      <c r="M54" s="8">
        <f>VLOOKUP(L54,Regolamento!A:B,2,1)</f>
        <v>0.5</v>
      </c>
      <c r="N54" s="135">
        <f t="shared" si="8"/>
        <v>1.65</v>
      </c>
      <c r="O54" s="135">
        <f t="shared" si="9"/>
        <v>1.77</v>
      </c>
      <c r="P54" s="183">
        <f t="shared" si="10"/>
        <v>1.4602499999999998</v>
      </c>
      <c r="Q54" s="8"/>
      <c r="R54" s="183">
        <f t="shared" si="5"/>
        <v>21.692307692307693</v>
      </c>
      <c r="T54" s="71"/>
    </row>
    <row r="55" spans="1:21" x14ac:dyDescent="0.25">
      <c r="A55" s="71" t="s">
        <v>438</v>
      </c>
      <c r="B55" s="170" t="str">
        <f>VLOOKUP(A55,concorrenti!A:B,2,0)</f>
        <v>CMAE</v>
      </c>
      <c r="C55" s="170">
        <f>VLOOKUP(A55,concorrenti!A:E,5,0)</f>
        <v>0</v>
      </c>
      <c r="D55" s="71" t="s">
        <v>165</v>
      </c>
      <c r="E55" s="71" t="s">
        <v>664</v>
      </c>
      <c r="F55" s="8">
        <v>1974</v>
      </c>
      <c r="G55" s="8"/>
      <c r="H55" s="71">
        <v>1837</v>
      </c>
      <c r="I55" s="135">
        <f t="shared" si="6"/>
        <v>1.74</v>
      </c>
      <c r="J55" s="135">
        <f t="shared" si="7"/>
        <v>3196.38</v>
      </c>
      <c r="K55" s="8"/>
      <c r="L55" s="8">
        <v>45</v>
      </c>
      <c r="M55" s="8">
        <f>VLOOKUP(L55,Regolamento!A:B,2,1)</f>
        <v>0.5</v>
      </c>
      <c r="N55" s="135">
        <f t="shared" si="8"/>
        <v>1.65</v>
      </c>
      <c r="O55" s="135">
        <f t="shared" si="9"/>
        <v>1.77</v>
      </c>
      <c r="P55" s="183">
        <f t="shared" si="10"/>
        <v>1.4602499999999998</v>
      </c>
      <c r="Q55" s="8"/>
      <c r="R55" s="183">
        <f t="shared" si="5"/>
        <v>28.261538461538461</v>
      </c>
      <c r="T55" s="71"/>
    </row>
    <row r="56" spans="1:21" x14ac:dyDescent="0.25">
      <c r="A56" s="71" t="s">
        <v>274</v>
      </c>
      <c r="B56" s="170" t="str">
        <f>VLOOKUP(A56,concorrenti!A:B,2,0)</f>
        <v>OROBICO</v>
      </c>
      <c r="C56" s="170">
        <f>VLOOKUP(A56,concorrenti!A:E,5,0)</f>
        <v>0</v>
      </c>
      <c r="D56" s="71" t="s">
        <v>642</v>
      </c>
      <c r="E56" s="71" t="s">
        <v>643</v>
      </c>
      <c r="F56" s="8">
        <v>1927</v>
      </c>
      <c r="G56" s="8"/>
      <c r="H56" s="71">
        <v>2847</v>
      </c>
      <c r="I56" s="135">
        <f t="shared" si="6"/>
        <v>1.27</v>
      </c>
      <c r="J56" s="135">
        <f t="shared" si="7"/>
        <v>3615.69</v>
      </c>
      <c r="K56" s="8"/>
      <c r="L56" s="8">
        <v>46</v>
      </c>
      <c r="M56" s="8">
        <f>VLOOKUP(L56,Regolamento!A:B,2,1)</f>
        <v>0.5</v>
      </c>
      <c r="N56" s="135">
        <f t="shared" si="8"/>
        <v>1.65</v>
      </c>
      <c r="O56" s="135">
        <f t="shared" si="9"/>
        <v>1.77</v>
      </c>
      <c r="P56" s="183">
        <f t="shared" si="10"/>
        <v>1.4602499999999998</v>
      </c>
      <c r="Q56" s="8"/>
      <c r="R56" s="183">
        <f t="shared" si="5"/>
        <v>43.8</v>
      </c>
      <c r="T56" s="71"/>
    </row>
    <row r="57" spans="1:21" x14ac:dyDescent="0.25">
      <c r="A57" s="71" t="s">
        <v>634</v>
      </c>
      <c r="B57" s="170" t="str">
        <f>VLOOKUP(A57,concorrenti!A:B,2,0)</f>
        <v>OROBICO</v>
      </c>
      <c r="C57" s="170">
        <f>VLOOKUP(A57,concorrenti!A:E,5,0)</f>
        <v>0</v>
      </c>
      <c r="D57" s="71" t="s">
        <v>165</v>
      </c>
      <c r="E57" s="71" t="s">
        <v>565</v>
      </c>
      <c r="F57" s="8">
        <v>1971</v>
      </c>
      <c r="G57" s="8"/>
      <c r="H57" s="71">
        <v>2152</v>
      </c>
      <c r="I57" s="135">
        <f t="shared" si="6"/>
        <v>1.71</v>
      </c>
      <c r="J57" s="135">
        <f t="shared" si="7"/>
        <v>3679.92</v>
      </c>
      <c r="K57" s="8"/>
      <c r="L57" s="8">
        <v>47</v>
      </c>
      <c r="M57" s="8">
        <f>VLOOKUP(L57,Regolamento!A:B,2,1)</f>
        <v>0.5</v>
      </c>
      <c r="N57" s="135">
        <f t="shared" si="8"/>
        <v>1.65</v>
      </c>
      <c r="O57" s="135">
        <f t="shared" si="9"/>
        <v>1.77</v>
      </c>
      <c r="P57" s="183">
        <f t="shared" si="10"/>
        <v>1.4602499999999998</v>
      </c>
      <c r="Q57" s="8"/>
      <c r="R57" s="183">
        <f t="shared" si="5"/>
        <v>33.107692307692311</v>
      </c>
      <c r="T57" s="71"/>
    </row>
    <row r="58" spans="1:21" s="165" customFormat="1" x14ac:dyDescent="0.25">
      <c r="A58" s="71" t="s">
        <v>640</v>
      </c>
      <c r="B58" s="170" t="str">
        <f>VLOOKUP(A58,concorrenti!A:B,2,0)</f>
        <v>OROBICO</v>
      </c>
      <c r="C58" s="170" t="str">
        <f>VLOOKUP(A58,concorrenti!A:E,5,0)</f>
        <v>X</v>
      </c>
      <c r="D58" s="71" t="s">
        <v>102</v>
      </c>
      <c r="E58" s="71" t="s">
        <v>675</v>
      </c>
      <c r="F58" s="8">
        <v>1966</v>
      </c>
      <c r="G58" s="8"/>
      <c r="H58" s="71">
        <v>2228</v>
      </c>
      <c r="I58" s="135">
        <f t="shared" si="6"/>
        <v>1.56</v>
      </c>
      <c r="J58" s="135">
        <f t="shared" si="7"/>
        <v>3475.6800000000003</v>
      </c>
      <c r="K58" s="8"/>
      <c r="L58" s="8">
        <v>48</v>
      </c>
      <c r="M58" s="8">
        <f>VLOOKUP(L58,Regolamento!A:B,2,1)</f>
        <v>0.5</v>
      </c>
      <c r="N58" s="135">
        <f t="shared" si="8"/>
        <v>1.65</v>
      </c>
      <c r="O58" s="135">
        <f t="shared" si="9"/>
        <v>1.77</v>
      </c>
      <c r="P58" s="179">
        <f t="shared" si="10"/>
        <v>1.4602499999999998</v>
      </c>
      <c r="Q58" s="8"/>
      <c r="R58" s="183">
        <f t="shared" si="5"/>
        <v>34.276923076923076</v>
      </c>
      <c r="T58" s="86"/>
      <c r="U58" s="166"/>
    </row>
    <row r="59" spans="1:21" x14ac:dyDescent="0.25">
      <c r="A59" s="71" t="s">
        <v>18</v>
      </c>
      <c r="B59" s="170" t="str">
        <f>VLOOKUP(A59,concorrenti!A:B,2,0)</f>
        <v>VAMS</v>
      </c>
      <c r="C59" s="170">
        <f>VLOOKUP(A59,concorrenti!A:E,5,0)</f>
        <v>0</v>
      </c>
      <c r="D59" s="71" t="s">
        <v>165</v>
      </c>
      <c r="E59" s="71" t="s">
        <v>670</v>
      </c>
      <c r="F59" s="8">
        <v>1993</v>
      </c>
      <c r="G59" s="8"/>
      <c r="H59" s="71">
        <v>2027</v>
      </c>
      <c r="I59" s="135">
        <f t="shared" si="6"/>
        <v>1.9300000000000002</v>
      </c>
      <c r="J59" s="135">
        <f t="shared" si="7"/>
        <v>3912.11</v>
      </c>
      <c r="K59" s="8"/>
      <c r="L59" s="8">
        <v>49</v>
      </c>
      <c r="M59" s="8">
        <f>VLOOKUP(L59,Regolamento!A:B,2,1)</f>
        <v>0.5</v>
      </c>
      <c r="N59" s="135">
        <f t="shared" si="8"/>
        <v>1.65</v>
      </c>
      <c r="O59" s="135">
        <f t="shared" si="9"/>
        <v>1.77</v>
      </c>
      <c r="P59" s="183">
        <f t="shared" si="10"/>
        <v>1.4602499999999998</v>
      </c>
      <c r="Q59" s="8"/>
      <c r="R59" s="183">
        <f t="shared" si="5"/>
        <v>31.184615384615384</v>
      </c>
      <c r="T59" s="71"/>
    </row>
    <row r="60" spans="1:21" x14ac:dyDescent="0.25">
      <c r="A60" s="71" t="s">
        <v>635</v>
      </c>
      <c r="B60" s="170" t="str">
        <f>VLOOKUP(A60,concorrenti!A:B,2,0)</f>
        <v>MWVCC</v>
      </c>
      <c r="C60" s="170">
        <f>VLOOKUP(A60,concorrenti!A:E,5,0)</f>
        <v>0</v>
      </c>
      <c r="D60" s="71" t="s">
        <v>165</v>
      </c>
      <c r="E60" s="71" t="s">
        <v>565</v>
      </c>
      <c r="F60" s="8">
        <v>1973</v>
      </c>
      <c r="G60" s="8"/>
      <c r="H60" s="71">
        <v>2476</v>
      </c>
      <c r="I60" s="135">
        <f t="shared" si="6"/>
        <v>1.73</v>
      </c>
      <c r="J60" s="135">
        <f t="shared" si="7"/>
        <v>4283.4799999999996</v>
      </c>
      <c r="K60" s="8"/>
      <c r="L60" s="8">
        <v>50</v>
      </c>
      <c r="M60" s="8">
        <f>VLOOKUP(L60,Regolamento!A:B,2,1)</f>
        <v>0.5</v>
      </c>
      <c r="N60" s="135">
        <f t="shared" si="8"/>
        <v>1.65</v>
      </c>
      <c r="O60" s="135">
        <f t="shared" si="9"/>
        <v>1.77</v>
      </c>
      <c r="P60" s="183">
        <f t="shared" si="10"/>
        <v>1.4602499999999998</v>
      </c>
      <c r="Q60" s="8"/>
      <c r="R60" s="183">
        <f t="shared" si="5"/>
        <v>38.092307692307692</v>
      </c>
      <c r="T60" s="71"/>
    </row>
    <row r="61" spans="1:21" x14ac:dyDescent="0.25">
      <c r="A61" s="71" t="s">
        <v>242</v>
      </c>
      <c r="B61" s="170" t="str">
        <f>VLOOKUP(A61,concorrenti!A:B,2,0)</f>
        <v>VAMS</v>
      </c>
      <c r="C61" s="170">
        <f>VLOOKUP(A61,concorrenti!A:E,5,0)</f>
        <v>0</v>
      </c>
      <c r="D61" s="71" t="s">
        <v>164</v>
      </c>
      <c r="E61" s="71" t="s">
        <v>650</v>
      </c>
      <c r="F61" s="8">
        <v>1961</v>
      </c>
      <c r="G61" s="8"/>
      <c r="H61" s="71">
        <v>2822</v>
      </c>
      <c r="I61" s="135">
        <f t="shared" si="6"/>
        <v>1.6099999999999999</v>
      </c>
      <c r="J61" s="135">
        <f t="shared" si="7"/>
        <v>4543.42</v>
      </c>
      <c r="K61" s="8"/>
      <c r="L61" s="8">
        <v>51</v>
      </c>
      <c r="M61" s="8">
        <f>VLOOKUP(L61,Regolamento!A:B,2,1)</f>
        <v>0.5</v>
      </c>
      <c r="N61" s="135">
        <f t="shared" si="8"/>
        <v>1.65</v>
      </c>
      <c r="O61" s="135">
        <f t="shared" si="9"/>
        <v>1.77</v>
      </c>
      <c r="P61" s="183">
        <f t="shared" si="10"/>
        <v>1.4602499999999998</v>
      </c>
      <c r="Q61" s="8"/>
      <c r="R61" s="183">
        <f t="shared" si="5"/>
        <v>43.415384615384617</v>
      </c>
      <c r="T61" s="71"/>
    </row>
    <row r="62" spans="1:21" x14ac:dyDescent="0.25">
      <c r="A62" s="71" t="s">
        <v>628</v>
      </c>
      <c r="B62" s="170" t="str">
        <f>VLOOKUP(A62,concorrenti!A:B,2,0)</f>
        <v>OROBICO</v>
      </c>
      <c r="C62" s="170">
        <f>VLOOKUP(A62,concorrenti!A:E,5,0)</f>
        <v>0</v>
      </c>
      <c r="D62" s="71" t="s">
        <v>647</v>
      </c>
      <c r="E62" s="71" t="s">
        <v>648</v>
      </c>
      <c r="F62" s="8">
        <v>1955</v>
      </c>
      <c r="G62" s="8"/>
      <c r="H62" s="71">
        <v>2968</v>
      </c>
      <c r="I62" s="135">
        <f t="shared" si="6"/>
        <v>1.55</v>
      </c>
      <c r="J62" s="135">
        <f t="shared" si="7"/>
        <v>4600.4000000000005</v>
      </c>
      <c r="K62" s="8"/>
      <c r="L62" s="8">
        <v>52</v>
      </c>
      <c r="M62" s="8">
        <f>VLOOKUP(L62,Regolamento!A:B,2,1)</f>
        <v>0.5</v>
      </c>
      <c r="N62" s="135">
        <f t="shared" si="8"/>
        <v>1.65</v>
      </c>
      <c r="O62" s="135">
        <f t="shared" si="9"/>
        <v>1.77</v>
      </c>
      <c r="P62" s="183">
        <f t="shared" si="10"/>
        <v>1.4602499999999998</v>
      </c>
      <c r="Q62" s="8"/>
      <c r="R62" s="183">
        <f t="shared" si="5"/>
        <v>45.661538461538463</v>
      </c>
      <c r="T62" s="71"/>
    </row>
    <row r="63" spans="1:21" x14ac:dyDescent="0.25">
      <c r="A63" s="71" t="s">
        <v>636</v>
      </c>
      <c r="B63" s="170" t="str">
        <f>VLOOKUP(A63,concorrenti!A:B,2,0)</f>
        <v>OROBICO</v>
      </c>
      <c r="C63" s="170">
        <f>VLOOKUP(A63,concorrenti!A:E,5,0)</f>
        <v>0</v>
      </c>
      <c r="D63" s="71" t="s">
        <v>600</v>
      </c>
      <c r="E63" s="71" t="s">
        <v>666</v>
      </c>
      <c r="F63" s="8">
        <v>1979</v>
      </c>
      <c r="G63" s="8"/>
      <c r="H63" s="71">
        <v>3124</v>
      </c>
      <c r="I63" s="135">
        <f t="shared" si="6"/>
        <v>1.79</v>
      </c>
      <c r="J63" s="135">
        <f t="shared" si="7"/>
        <v>5591.96</v>
      </c>
      <c r="K63" s="8"/>
      <c r="L63" s="8">
        <v>53</v>
      </c>
      <c r="M63" s="8">
        <f>VLOOKUP(L63,Regolamento!A:B,2,1)</f>
        <v>0.5</v>
      </c>
      <c r="N63" s="135">
        <f t="shared" si="8"/>
        <v>1.65</v>
      </c>
      <c r="O63" s="135">
        <f t="shared" si="9"/>
        <v>1.77</v>
      </c>
      <c r="P63" s="183">
        <f t="shared" si="10"/>
        <v>1.4602499999999998</v>
      </c>
      <c r="Q63" s="8"/>
      <c r="R63" s="183">
        <f t="shared" si="5"/>
        <v>48.061538461538461</v>
      </c>
      <c r="T63" s="71"/>
    </row>
    <row r="64" spans="1:21" x14ac:dyDescent="0.25">
      <c r="A64" s="71" t="s">
        <v>630</v>
      </c>
      <c r="B64" s="170" t="str">
        <f>VLOOKUP(A64,concorrenti!A:B,2,0)</f>
        <v>CMAE</v>
      </c>
      <c r="C64" s="170">
        <f>VLOOKUP(A64,concorrenti!A:E,5,0)</f>
        <v>0</v>
      </c>
      <c r="D64" s="71" t="s">
        <v>163</v>
      </c>
      <c r="E64" s="71" t="s">
        <v>654</v>
      </c>
      <c r="F64" s="8">
        <v>1967</v>
      </c>
      <c r="G64" s="8"/>
      <c r="H64" s="71">
        <v>3437</v>
      </c>
      <c r="I64" s="135">
        <f t="shared" si="6"/>
        <v>1.67</v>
      </c>
      <c r="J64" s="135">
        <f t="shared" si="7"/>
        <v>5739.79</v>
      </c>
      <c r="K64" s="8"/>
      <c r="L64" s="8">
        <v>54</v>
      </c>
      <c r="M64" s="8">
        <f>VLOOKUP(L64,Regolamento!A:B,2,1)</f>
        <v>0.5</v>
      </c>
      <c r="N64" s="135">
        <f t="shared" si="8"/>
        <v>1.65</v>
      </c>
      <c r="O64" s="135">
        <f t="shared" si="9"/>
        <v>1.77</v>
      </c>
      <c r="P64" s="183">
        <f t="shared" si="10"/>
        <v>1.4602499999999998</v>
      </c>
      <c r="Q64" s="8"/>
      <c r="R64" s="183">
        <f t="shared" ref="R64:R72" si="11">+H64/E$5</f>
        <v>52.876923076923077</v>
      </c>
      <c r="T64" s="71"/>
    </row>
    <row r="65" spans="1:21" s="165" customFormat="1" x14ac:dyDescent="0.25">
      <c r="A65" s="71" t="s">
        <v>641</v>
      </c>
      <c r="B65" s="170" t="str">
        <f>VLOOKUP(A65,concorrenti!A:B,2,0)</f>
        <v>OROBICO</v>
      </c>
      <c r="C65" s="170" t="str">
        <f>VLOOKUP(A65,concorrenti!A:E,5,0)</f>
        <v>X</v>
      </c>
      <c r="D65" s="71" t="s">
        <v>351</v>
      </c>
      <c r="E65" s="71" t="s">
        <v>676</v>
      </c>
      <c r="F65" s="8">
        <v>1985</v>
      </c>
      <c r="G65" s="8"/>
      <c r="H65" s="71">
        <v>3248</v>
      </c>
      <c r="I65" s="135">
        <f t="shared" si="6"/>
        <v>1.75</v>
      </c>
      <c r="J65" s="135">
        <f t="shared" si="7"/>
        <v>5684</v>
      </c>
      <c r="K65" s="8"/>
      <c r="L65" s="8">
        <v>55</v>
      </c>
      <c r="M65" s="8">
        <f>VLOOKUP(L65,Regolamento!A:B,2,1)</f>
        <v>0.5</v>
      </c>
      <c r="N65" s="135">
        <f t="shared" si="8"/>
        <v>1.65</v>
      </c>
      <c r="O65" s="135">
        <f t="shared" si="9"/>
        <v>1.77</v>
      </c>
      <c r="P65" s="179">
        <f t="shared" si="10"/>
        <v>1.4602499999999998</v>
      </c>
      <c r="Q65" s="8"/>
      <c r="R65" s="183">
        <f t="shared" si="11"/>
        <v>49.969230769230769</v>
      </c>
      <c r="T65" s="86"/>
      <c r="U65" s="166"/>
    </row>
    <row r="66" spans="1:21" x14ac:dyDescent="0.25">
      <c r="A66" s="71" t="s">
        <v>633</v>
      </c>
      <c r="B66" s="170" t="str">
        <f>VLOOKUP(A66,concorrenti!A:B,2,0)</f>
        <v>OROBICO</v>
      </c>
      <c r="C66" s="170">
        <f>VLOOKUP(A66,concorrenti!A:E,5,0)</f>
        <v>0</v>
      </c>
      <c r="D66" s="71" t="s">
        <v>165</v>
      </c>
      <c r="E66" s="71" t="s">
        <v>563</v>
      </c>
      <c r="F66" s="8">
        <v>1971</v>
      </c>
      <c r="G66" s="8"/>
      <c r="H66" s="71">
        <v>3739</v>
      </c>
      <c r="I66" s="135">
        <f t="shared" si="6"/>
        <v>1.71</v>
      </c>
      <c r="J66" s="135">
        <f t="shared" si="7"/>
        <v>6393.69</v>
      </c>
      <c r="K66" s="8"/>
      <c r="L66" s="8">
        <v>56</v>
      </c>
      <c r="M66" s="8">
        <f>VLOOKUP(L66,Regolamento!A:B,2,1)</f>
        <v>0.5</v>
      </c>
      <c r="N66" s="135">
        <f t="shared" si="8"/>
        <v>1.65</v>
      </c>
      <c r="O66" s="135">
        <f t="shared" si="9"/>
        <v>1.77</v>
      </c>
      <c r="P66" s="183">
        <f t="shared" si="10"/>
        <v>1.4602499999999998</v>
      </c>
      <c r="Q66" s="8"/>
      <c r="R66" s="183">
        <f t="shared" si="11"/>
        <v>57.523076923076921</v>
      </c>
      <c r="T66" s="71"/>
    </row>
    <row r="67" spans="1:21" x14ac:dyDescent="0.25">
      <c r="A67" s="71" t="s">
        <v>629</v>
      </c>
      <c r="B67" s="170" t="str">
        <f>VLOOKUP(A67,concorrenti!A:B,2,0)</f>
        <v>OROBICO</v>
      </c>
      <c r="C67" s="170">
        <f>VLOOKUP(A67,concorrenti!A:E,5,0)</f>
        <v>0</v>
      </c>
      <c r="D67" s="71" t="s">
        <v>164</v>
      </c>
      <c r="E67" s="71" t="s">
        <v>650</v>
      </c>
      <c r="F67" s="8">
        <v>1957</v>
      </c>
      <c r="G67" s="8"/>
      <c r="H67" s="71">
        <v>4511</v>
      </c>
      <c r="I67" s="135">
        <f t="shared" si="6"/>
        <v>1.5699999999999998</v>
      </c>
      <c r="J67" s="135">
        <f t="shared" si="7"/>
        <v>7082.2699999999995</v>
      </c>
      <c r="K67" s="8"/>
      <c r="L67" s="8">
        <v>57</v>
      </c>
      <c r="M67" s="8">
        <f>VLOOKUP(L67,Regolamento!A:B,2,1)</f>
        <v>0.5</v>
      </c>
      <c r="N67" s="135">
        <f t="shared" si="8"/>
        <v>1.65</v>
      </c>
      <c r="O67" s="135">
        <f t="shared" si="9"/>
        <v>1.77</v>
      </c>
      <c r="P67" s="183">
        <f t="shared" si="10"/>
        <v>1.4602499999999998</v>
      </c>
      <c r="Q67" s="8"/>
      <c r="R67" s="183">
        <f t="shared" si="11"/>
        <v>69.400000000000006</v>
      </c>
      <c r="T67" s="71"/>
    </row>
    <row r="68" spans="1:21" x14ac:dyDescent="0.25">
      <c r="A68" s="71" t="s">
        <v>183</v>
      </c>
      <c r="B68" s="170" t="str">
        <f>VLOOKUP(A68,concorrenti!A:B,2,0)</f>
        <v>OROBICO</v>
      </c>
      <c r="C68" s="170">
        <f>VLOOKUP(A68,concorrenti!A:E,5,0)</f>
        <v>0</v>
      </c>
      <c r="D68" s="71" t="s">
        <v>102</v>
      </c>
      <c r="E68" s="187" t="s">
        <v>646</v>
      </c>
      <c r="F68" s="8">
        <v>1954</v>
      </c>
      <c r="G68" s="8"/>
      <c r="H68" s="71">
        <v>4929</v>
      </c>
      <c r="I68" s="135">
        <f t="shared" si="6"/>
        <v>1.54</v>
      </c>
      <c r="J68" s="135">
        <f t="shared" si="7"/>
        <v>7590.66</v>
      </c>
      <c r="K68" s="8"/>
      <c r="L68" s="8">
        <v>58</v>
      </c>
      <c r="M68" s="8">
        <f>VLOOKUP(L68,Regolamento!A:B,2,1)</f>
        <v>0.5</v>
      </c>
      <c r="N68" s="135">
        <f t="shared" si="8"/>
        <v>1.65</v>
      </c>
      <c r="O68" s="135">
        <f t="shared" si="9"/>
        <v>1.77</v>
      </c>
      <c r="P68" s="183">
        <f t="shared" si="10"/>
        <v>1.4602499999999998</v>
      </c>
      <c r="Q68" s="8"/>
      <c r="R68" s="183">
        <f t="shared" si="11"/>
        <v>75.830769230769235</v>
      </c>
      <c r="T68" s="71"/>
    </row>
    <row r="69" spans="1:21" x14ac:dyDescent="0.25">
      <c r="A69" s="71" t="s">
        <v>177</v>
      </c>
      <c r="B69" s="170" t="str">
        <f>VLOOKUP(A69,concorrenti!A:B,2,0)</f>
        <v>OROBICO</v>
      </c>
      <c r="C69" s="170">
        <f>VLOOKUP(A69,concorrenti!A:E,5,0)</f>
        <v>0</v>
      </c>
      <c r="D69" s="71" t="s">
        <v>351</v>
      </c>
      <c r="E69" s="187" t="s">
        <v>673</v>
      </c>
      <c r="F69" s="8">
        <v>1996</v>
      </c>
      <c r="G69" s="8"/>
      <c r="H69" s="71">
        <v>4711</v>
      </c>
      <c r="I69" s="135">
        <f t="shared" si="6"/>
        <v>1.96</v>
      </c>
      <c r="J69" s="135">
        <f t="shared" si="7"/>
        <v>9233.56</v>
      </c>
      <c r="K69" s="8"/>
      <c r="L69" s="8">
        <v>59</v>
      </c>
      <c r="M69" s="8">
        <f>VLOOKUP(L69,Regolamento!A:B,2,1)</f>
        <v>0.5</v>
      </c>
      <c r="N69" s="135">
        <f t="shared" si="8"/>
        <v>1.65</v>
      </c>
      <c r="O69" s="135">
        <f t="shared" si="9"/>
        <v>1.77</v>
      </c>
      <c r="P69" s="188">
        <f t="shared" si="10"/>
        <v>1.4602499999999998</v>
      </c>
      <c r="Q69" s="8"/>
      <c r="R69" s="183">
        <f t="shared" si="11"/>
        <v>72.476923076923072</v>
      </c>
      <c r="T69" s="71"/>
    </row>
    <row r="70" spans="1:21" x14ac:dyDescent="0.25">
      <c r="A70" s="71" t="s">
        <v>637</v>
      </c>
      <c r="B70" s="170" t="str">
        <f>VLOOKUP(A70,concorrenti!A:B,2,0)</f>
        <v>MWVCC</v>
      </c>
      <c r="C70" s="170">
        <f>VLOOKUP(A70,concorrenti!A:E,5,0)</f>
        <v>0</v>
      </c>
      <c r="D70" s="71" t="s">
        <v>163</v>
      </c>
      <c r="E70" s="71" t="s">
        <v>667</v>
      </c>
      <c r="F70" s="8">
        <v>1979</v>
      </c>
      <c r="G70" s="8"/>
      <c r="H70" s="71">
        <v>5430</v>
      </c>
      <c r="I70" s="135">
        <f t="shared" si="6"/>
        <v>1.79</v>
      </c>
      <c r="J70" s="135">
        <f t="shared" si="7"/>
        <v>9719.7000000000007</v>
      </c>
      <c r="K70" s="8"/>
      <c r="L70" s="8">
        <v>60</v>
      </c>
      <c r="M70" s="8">
        <f>VLOOKUP(L70,Regolamento!A:B,2,1)</f>
        <v>0.5</v>
      </c>
      <c r="N70" s="135">
        <f t="shared" si="8"/>
        <v>1.65</v>
      </c>
      <c r="O70" s="135">
        <f t="shared" si="9"/>
        <v>1.77</v>
      </c>
      <c r="P70" s="183">
        <f t="shared" si="10"/>
        <v>1.4602499999999998</v>
      </c>
      <c r="Q70" s="8"/>
      <c r="R70" s="183">
        <f t="shared" si="11"/>
        <v>83.538461538461533</v>
      </c>
      <c r="T70" s="71"/>
    </row>
    <row r="71" spans="1:21" x14ac:dyDescent="0.25">
      <c r="A71" s="71" t="s">
        <v>631</v>
      </c>
      <c r="B71" s="170" t="str">
        <f>VLOOKUP(A71,concorrenti!A:B,2,0)</f>
        <v>OROBICO</v>
      </c>
      <c r="C71" s="170">
        <f>VLOOKUP(A71,concorrenti!A:E,5,0)</f>
        <v>0</v>
      </c>
      <c r="D71" s="71" t="s">
        <v>647</v>
      </c>
      <c r="E71" s="71" t="s">
        <v>656</v>
      </c>
      <c r="F71" s="8">
        <v>1969</v>
      </c>
      <c r="G71" s="8"/>
      <c r="H71" s="71">
        <v>9980</v>
      </c>
      <c r="I71" s="135">
        <f t="shared" si="6"/>
        <v>1.69</v>
      </c>
      <c r="J71" s="135">
        <f t="shared" si="7"/>
        <v>16866.2</v>
      </c>
      <c r="K71" s="8"/>
      <c r="L71" s="8">
        <v>61</v>
      </c>
      <c r="M71" s="8">
        <f>VLOOKUP(L71,Regolamento!A:B,2,1)</f>
        <v>0.5</v>
      </c>
      <c r="N71" s="135">
        <f t="shared" si="8"/>
        <v>1.65</v>
      </c>
      <c r="O71" s="135">
        <f t="shared" si="9"/>
        <v>1.77</v>
      </c>
      <c r="P71" s="183">
        <f t="shared" si="10"/>
        <v>1.4602499999999998</v>
      </c>
      <c r="Q71" s="8"/>
      <c r="R71" s="183">
        <f t="shared" si="11"/>
        <v>153.53846153846155</v>
      </c>
      <c r="T71" s="71"/>
    </row>
    <row r="72" spans="1:21" s="165" customFormat="1" x14ac:dyDescent="0.25">
      <c r="A72" s="71" t="s">
        <v>632</v>
      </c>
      <c r="B72" s="170" t="str">
        <f>VLOOKUP(A72,concorrenti!A:B,2,0)</f>
        <v>OROBICO</v>
      </c>
      <c r="C72" s="170" t="str">
        <f>VLOOKUP(A72,concorrenti!A:E,5,0)</f>
        <v>X</v>
      </c>
      <c r="D72" s="71" t="s">
        <v>351</v>
      </c>
      <c r="E72" s="71" t="s">
        <v>657</v>
      </c>
      <c r="F72" s="8">
        <v>1970</v>
      </c>
      <c r="G72" s="8"/>
      <c r="H72" s="71">
        <v>10217</v>
      </c>
      <c r="I72" s="135">
        <f t="shared" si="6"/>
        <v>1.5999999999999999</v>
      </c>
      <c r="J72" s="135">
        <f t="shared" si="7"/>
        <v>16347.199999999999</v>
      </c>
      <c r="K72" s="8"/>
      <c r="L72" s="8">
        <v>63</v>
      </c>
      <c r="M72" s="8">
        <f>VLOOKUP(L72,Regolamento!A:B,2,1)</f>
        <v>0.5</v>
      </c>
      <c r="N72" s="135">
        <f t="shared" si="8"/>
        <v>1.65</v>
      </c>
      <c r="O72" s="135">
        <f t="shared" si="9"/>
        <v>1.77</v>
      </c>
      <c r="P72" s="179">
        <f t="shared" si="10"/>
        <v>1.4602499999999998</v>
      </c>
      <c r="Q72" s="8"/>
      <c r="R72" s="183">
        <f t="shared" si="11"/>
        <v>157.1846153846154</v>
      </c>
      <c r="T72" s="86"/>
      <c r="U72" s="166"/>
    </row>
    <row r="73" spans="1:21" x14ac:dyDescent="0.25">
      <c r="A73" s="71" t="s">
        <v>638</v>
      </c>
      <c r="B73" s="170" t="str">
        <f>VLOOKUP(A73,concorrenti!A:B,2,0)</f>
        <v>OROBICO</v>
      </c>
      <c r="C73" s="170">
        <f>VLOOKUP(A73,concorrenti!A:E,5,0)</f>
        <v>0</v>
      </c>
      <c r="D73" s="71" t="s">
        <v>671</v>
      </c>
      <c r="E73" s="71" t="s">
        <v>672</v>
      </c>
      <c r="F73" s="8">
        <v>1993</v>
      </c>
      <c r="G73" s="8"/>
      <c r="H73" s="71">
        <v>9104</v>
      </c>
      <c r="I73" s="135">
        <f t="shared" si="6"/>
        <v>1.9300000000000002</v>
      </c>
      <c r="J73" s="135">
        <f t="shared" si="7"/>
        <v>17570.72</v>
      </c>
      <c r="K73" s="8"/>
      <c r="L73" s="8">
        <v>64</v>
      </c>
      <c r="M73" s="8">
        <f>VLOOKUP(L73,Regolamento!A:B,2,1)</f>
        <v>0.5</v>
      </c>
      <c r="N73" s="135">
        <f t="shared" si="8"/>
        <v>1.65</v>
      </c>
      <c r="O73" s="135">
        <f t="shared" si="9"/>
        <v>1.77</v>
      </c>
      <c r="P73" s="183">
        <f t="shared" si="10"/>
        <v>1.4602499999999998</v>
      </c>
      <c r="Q73" s="8"/>
      <c r="R73" s="183">
        <f t="shared" ref="R73" si="12">+H73/E$5</f>
        <v>140.06153846153848</v>
      </c>
      <c r="T73" s="71"/>
    </row>
    <row r="74" spans="1:21" x14ac:dyDescent="0.25">
      <c r="T74" s="71"/>
    </row>
    <row r="75" spans="1:21" x14ac:dyDescent="0.25">
      <c r="A75" s="71" t="s">
        <v>639</v>
      </c>
      <c r="B75" s="170" t="str">
        <f>VLOOKUP(A75,concorrenti!A:B,2,0)</f>
        <v>OROBICO</v>
      </c>
      <c r="C75" s="170">
        <f>VLOOKUP(A75,concorrenti!A:E,5,1)</f>
        <v>0</v>
      </c>
      <c r="D75" s="115" t="s">
        <v>351</v>
      </c>
      <c r="E75" s="115" t="s">
        <v>674</v>
      </c>
      <c r="F75">
        <v>1986</v>
      </c>
      <c r="G75" s="113"/>
      <c r="H75" s="115" t="s">
        <v>382</v>
      </c>
      <c r="I75" s="114" t="s">
        <v>677</v>
      </c>
      <c r="J75" s="114"/>
      <c r="K75" s="113"/>
      <c r="L75" s="113"/>
      <c r="M75" s="113"/>
      <c r="N75" s="114"/>
      <c r="O75" s="114"/>
      <c r="P75" s="15">
        <v>1.0000000000000001E-5</v>
      </c>
      <c r="Q75" s="113"/>
      <c r="R75" s="15"/>
      <c r="T75" s="71"/>
    </row>
    <row r="76" spans="1:21" x14ac:dyDescent="0.25">
      <c r="T76" s="71"/>
    </row>
    <row r="77" spans="1:21" x14ac:dyDescent="0.25">
      <c r="P77" s="101">
        <f>SUM(P12:P76)</f>
        <v>2485.3455100000019</v>
      </c>
      <c r="T77" s="71"/>
    </row>
    <row r="78" spans="1:21" x14ac:dyDescent="0.25">
      <c r="T78" s="71"/>
    </row>
    <row r="79" spans="1:21" x14ac:dyDescent="0.25">
      <c r="T79" s="71"/>
    </row>
    <row r="80" spans="1:21" x14ac:dyDescent="0.25">
      <c r="T80" s="71"/>
    </row>
    <row r="81" spans="20:20" x14ac:dyDescent="0.25">
      <c r="T81" s="71"/>
    </row>
    <row r="82" spans="20:20" x14ac:dyDescent="0.25">
      <c r="T82" s="71"/>
    </row>
    <row r="83" spans="20:20" x14ac:dyDescent="0.25">
      <c r="T83" s="71"/>
    </row>
    <row r="100" spans="1:18" ht="15.75" x14ac:dyDescent="0.25">
      <c r="A100" s="140" t="s">
        <v>446</v>
      </c>
    </row>
    <row r="101" spans="1:18" x14ac:dyDescent="0.25">
      <c r="A101" s="71" t="s">
        <v>267</v>
      </c>
      <c r="B101" s="170" t="str">
        <f>VLOOKUP(A101,concorrenti!A:B,2,0)</f>
        <v>GAMS</v>
      </c>
      <c r="C101" s="170">
        <f>VLOOKUP(A101,concorrenti!A:E,5,1)</f>
        <v>0</v>
      </c>
      <c r="D101" s="115" t="s">
        <v>103</v>
      </c>
      <c r="E101" s="117" t="s">
        <v>32</v>
      </c>
      <c r="F101">
        <v>1958</v>
      </c>
      <c r="G101" s="116"/>
      <c r="H101" s="115">
        <v>1237</v>
      </c>
      <c r="I101" s="114">
        <f>IF(C101&lt;&gt;0,((1+RIGHT(F101,2)/100)-0.1),(1+RIGHT(F101,2)/100))</f>
        <v>1.58</v>
      </c>
      <c r="J101" s="114">
        <f>+I101*H101</f>
        <v>1954.46</v>
      </c>
      <c r="K101" s="113"/>
      <c r="L101" s="113">
        <v>1</v>
      </c>
      <c r="M101" s="113">
        <f>VLOOKUP(L101,Regolamento!A:B,2,1)</f>
        <v>50</v>
      </c>
      <c r="N101" s="114">
        <f t="shared" ref="N101" si="13">1+E$5/100</f>
        <v>1.65</v>
      </c>
      <c r="O101" s="114">
        <f t="shared" ref="O101" si="14">1+E$6/100</f>
        <v>1.77</v>
      </c>
      <c r="P101" s="15">
        <f>IF(H101&lt;&gt;0,+M101*N101*O101,0)</f>
        <v>146.02500000000001</v>
      </c>
      <c r="Q101" s="113"/>
      <c r="R101" s="15">
        <f>+H101/E$5</f>
        <v>19.030769230769231</v>
      </c>
    </row>
  </sheetData>
  <sheetProtection algorithmName="SHA-512" hashValue="VM7rqyV9az63wxsCHb2fuIyMfb/iijzhxHNULMdVnz+3glj9DLqY+AWMyl8kC4sBtoCFGvK1rvWSRUBwN0+haQ==" saltValue="HK0w2qP7s8AVUVp2ROJRVg==" spinCount="100000" sheet="1" objects="1" scenarios="1"/>
  <sortState ref="T1:U15">
    <sortCondition descending="1" ref="U1:U15"/>
  </sortState>
  <mergeCells count="3">
    <mergeCell ref="H1:P1"/>
    <mergeCell ref="H8:J8"/>
    <mergeCell ref="N8:O8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D9C1A-3725-4C55-A9BD-EE9F01D7AF16}">
  <sheetPr>
    <tabColor rgb="FF92D050"/>
  </sheetPr>
  <dimension ref="A1:AD112"/>
  <sheetViews>
    <sheetView topLeftCell="A54" workbookViewId="0"/>
  </sheetViews>
  <sheetFormatPr defaultRowHeight="15" x14ac:dyDescent="0.25"/>
  <cols>
    <col min="1" max="1" width="27.140625" bestFit="1" customWidth="1"/>
    <col min="2" max="2" width="19.42578125" bestFit="1" customWidth="1"/>
    <col min="3" max="3" width="9.85546875" style="1" bestFit="1" customWidth="1"/>
    <col min="4" max="4" width="15" customWidth="1"/>
    <col min="5" max="5" width="27.5703125" customWidth="1"/>
    <col min="6" max="6" width="5.7109375" bestFit="1" customWidth="1"/>
    <col min="7" max="7" width="2.42578125" customWidth="1"/>
    <col min="8" max="8" width="8.2851562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4.140625" customWidth="1"/>
    <col min="19" max="19" width="5" customWidth="1"/>
    <col min="20" max="20" width="27.140625" customWidth="1"/>
    <col min="21" max="21" width="9.5703125" style="4" bestFit="1" customWidth="1"/>
    <col min="22" max="22" width="3" bestFit="1" customWidth="1"/>
    <col min="24" max="24" width="5.5703125" bestFit="1" customWidth="1"/>
    <col min="26" max="26" width="25.28515625" bestFit="1" customWidth="1"/>
    <col min="27" max="27" width="10.5703125" bestFit="1" customWidth="1"/>
    <col min="28" max="28" width="12" bestFit="1" customWidth="1"/>
    <col min="29" max="29" width="10.5703125" bestFit="1" customWidth="1"/>
  </cols>
  <sheetData>
    <row r="1" spans="1:30" ht="15.75" x14ac:dyDescent="0.25">
      <c r="A1" t="s">
        <v>46</v>
      </c>
      <c r="H1" s="203" t="s">
        <v>682</v>
      </c>
      <c r="I1" s="203"/>
      <c r="J1" s="203"/>
      <c r="K1" s="203"/>
      <c r="L1" s="203"/>
      <c r="M1" s="203"/>
      <c r="N1" s="203"/>
      <c r="O1" s="203"/>
      <c r="P1" s="203"/>
      <c r="T1" t="s">
        <v>94</v>
      </c>
      <c r="U1" s="4">
        <v>256.8</v>
      </c>
      <c r="V1">
        <v>15</v>
      </c>
    </row>
    <row r="2" spans="1:30" x14ac:dyDescent="0.25">
      <c r="A2" t="s">
        <v>47</v>
      </c>
      <c r="E2" s="33">
        <v>45830</v>
      </c>
      <c r="T2" t="s">
        <v>93</v>
      </c>
      <c r="U2" s="4">
        <v>212.14</v>
      </c>
      <c r="V2">
        <v>12</v>
      </c>
    </row>
    <row r="3" spans="1:30" x14ac:dyDescent="0.25">
      <c r="A3" t="s">
        <v>62</v>
      </c>
      <c r="E3" s="33" t="s">
        <v>109</v>
      </c>
      <c r="T3" t="s">
        <v>318</v>
      </c>
      <c r="U3" s="4">
        <v>165.24</v>
      </c>
      <c r="V3">
        <v>10</v>
      </c>
    </row>
    <row r="4" spans="1:30" x14ac:dyDescent="0.25">
      <c r="A4" t="s">
        <v>50</v>
      </c>
      <c r="E4" s="1" t="s">
        <v>332</v>
      </c>
      <c r="T4" t="s">
        <v>111</v>
      </c>
      <c r="U4" s="4">
        <v>151.84</v>
      </c>
      <c r="V4">
        <v>8</v>
      </c>
    </row>
    <row r="5" spans="1:30" x14ac:dyDescent="0.25">
      <c r="A5" t="s">
        <v>48</v>
      </c>
      <c r="E5" s="1">
        <v>45</v>
      </c>
      <c r="T5" t="s">
        <v>65</v>
      </c>
      <c r="U5" s="4">
        <v>145.15</v>
      </c>
      <c r="V5">
        <v>7</v>
      </c>
    </row>
    <row r="6" spans="1:30" x14ac:dyDescent="0.25">
      <c r="A6" t="s">
        <v>49</v>
      </c>
      <c r="E6" s="1">
        <v>54</v>
      </c>
      <c r="T6" t="s">
        <v>63</v>
      </c>
      <c r="U6" s="4">
        <v>131.75</v>
      </c>
      <c r="V6">
        <v>6</v>
      </c>
    </row>
    <row r="7" spans="1:30" x14ac:dyDescent="0.25">
      <c r="D7" s="1"/>
      <c r="T7" t="s">
        <v>109</v>
      </c>
      <c r="U7" s="4">
        <v>102.72</v>
      </c>
      <c r="V7">
        <v>5</v>
      </c>
    </row>
    <row r="8" spans="1:30" x14ac:dyDescent="0.25">
      <c r="A8" s="34" t="s">
        <v>43</v>
      </c>
      <c r="B8" s="67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04" t="s">
        <v>51</v>
      </c>
      <c r="I8" s="202"/>
      <c r="J8" s="205"/>
      <c r="K8" s="2"/>
      <c r="L8" s="25" t="s">
        <v>52</v>
      </c>
      <c r="M8" s="28"/>
      <c r="N8" s="202" t="s">
        <v>8</v>
      </c>
      <c r="O8" s="202"/>
      <c r="P8" s="29"/>
      <c r="T8" t="s">
        <v>321</v>
      </c>
      <c r="U8" s="4">
        <v>96.02</v>
      </c>
      <c r="V8">
        <v>4</v>
      </c>
    </row>
    <row r="9" spans="1:30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340</v>
      </c>
      <c r="U9" s="4">
        <v>84.85</v>
      </c>
      <c r="V9">
        <v>2</v>
      </c>
    </row>
    <row r="10" spans="1:30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T10" t="s">
        <v>95</v>
      </c>
      <c r="U10" s="4">
        <v>66.989999999999995</v>
      </c>
      <c r="V10">
        <v>2</v>
      </c>
    </row>
    <row r="11" spans="1:30" ht="15.75" x14ac:dyDescent="0.25">
      <c r="A11" s="140" t="s">
        <v>480</v>
      </c>
      <c r="B11" s="111" t="s">
        <v>7</v>
      </c>
      <c r="C11" s="112"/>
      <c r="D11" s="113"/>
      <c r="E11" s="113"/>
      <c r="F11" s="113"/>
      <c r="G11" s="113"/>
      <c r="H11" s="113"/>
      <c r="I11" s="114"/>
      <c r="J11" s="114"/>
      <c r="K11" s="113"/>
      <c r="L11" s="113"/>
      <c r="M11" s="113"/>
      <c r="N11" s="113"/>
      <c r="O11" s="113"/>
      <c r="P11" s="113"/>
      <c r="Q11" s="113"/>
      <c r="R11" s="3" t="s">
        <v>106</v>
      </c>
      <c r="T11" s="87" t="s">
        <v>197</v>
      </c>
      <c r="U11" s="4">
        <v>55.83</v>
      </c>
      <c r="V11">
        <v>2</v>
      </c>
    </row>
    <row r="12" spans="1:30" x14ac:dyDescent="0.25">
      <c r="A12" s="8" t="s">
        <v>124</v>
      </c>
      <c r="B12" s="170" t="str">
        <f>VLOOKUP(A12,concorrenti!A:B,2,0)</f>
        <v>CASTELLOTTI</v>
      </c>
      <c r="C12" s="170" t="str">
        <f>VLOOKUP(A12,concorrenti!A:E,5,0)</f>
        <v>X</v>
      </c>
      <c r="D12" s="71" t="s">
        <v>715</v>
      </c>
      <c r="E12" s="71" t="s">
        <v>170</v>
      </c>
      <c r="F12" s="8">
        <v>1971</v>
      </c>
      <c r="G12" s="8"/>
      <c r="H12" s="71">
        <v>128</v>
      </c>
      <c r="I12" s="135">
        <f t="shared" ref="I12:I39" si="0">IF(C12&lt;&gt;0,((1+RIGHT(F12,2)/100)-0.1),(1+RIGHT(F12,2)/100))</f>
        <v>1.6099999999999999</v>
      </c>
      <c r="J12" s="135">
        <f t="shared" ref="J12:J54" si="1">+I12*H12</f>
        <v>206.07999999999998</v>
      </c>
      <c r="K12" s="8"/>
      <c r="L12" s="8">
        <v>1</v>
      </c>
      <c r="M12" s="8">
        <f>VLOOKUP(L12,Regolamento!A:B,2,1)</f>
        <v>50</v>
      </c>
      <c r="N12" s="135">
        <f t="shared" ref="N12:N22" si="2">1+E$5/100</f>
        <v>1.45</v>
      </c>
      <c r="O12" s="135">
        <f t="shared" ref="O12:O22" si="3">1+E$6/100</f>
        <v>1.54</v>
      </c>
      <c r="P12" s="179">
        <f t="shared" ref="P12:P22" si="4">IF(H12&lt;&gt;0,+M12*N12*O12,0)</f>
        <v>111.65</v>
      </c>
      <c r="Q12" s="8"/>
      <c r="R12" s="183">
        <f>+H12/E$5</f>
        <v>2.8444444444444446</v>
      </c>
      <c r="T12" s="87"/>
      <c r="AA12" s="79"/>
      <c r="AB12" s="51"/>
      <c r="AC12" s="79"/>
      <c r="AD12" s="51"/>
    </row>
    <row r="13" spans="1:30" x14ac:dyDescent="0.25">
      <c r="A13" s="8" t="s">
        <v>316</v>
      </c>
      <c r="B13" s="170" t="str">
        <f>VLOOKUP(A13,concorrenti!A:B,2,0)</f>
        <v xml:space="preserve"> CAVEC</v>
      </c>
      <c r="C13" s="170">
        <f>VLOOKUP(A13,concorrenti!A:E,5,0)</f>
        <v>0</v>
      </c>
      <c r="D13" s="71" t="s">
        <v>102</v>
      </c>
      <c r="E13" s="71" t="s">
        <v>605</v>
      </c>
      <c r="F13" s="8">
        <v>1971</v>
      </c>
      <c r="G13" s="8"/>
      <c r="H13" s="71">
        <v>158</v>
      </c>
      <c r="I13" s="135">
        <f t="shared" si="0"/>
        <v>1.71</v>
      </c>
      <c r="J13" s="135">
        <f t="shared" si="1"/>
        <v>270.18</v>
      </c>
      <c r="K13" s="8"/>
      <c r="L13" s="8">
        <v>2</v>
      </c>
      <c r="M13" s="8">
        <f>VLOOKUP(L13,Regolamento!A:B,2,1)</f>
        <v>45</v>
      </c>
      <c r="N13" s="135">
        <f t="shared" si="2"/>
        <v>1.45</v>
      </c>
      <c r="O13" s="135">
        <f t="shared" si="3"/>
        <v>1.54</v>
      </c>
      <c r="P13" s="183">
        <f t="shared" si="4"/>
        <v>100.485</v>
      </c>
      <c r="Q13" s="8"/>
      <c r="R13" s="183">
        <f t="shared" ref="R13:R22" si="5">+H13/E$5</f>
        <v>3.5111111111111111</v>
      </c>
      <c r="AA13" s="79"/>
      <c r="AB13" s="51"/>
      <c r="AC13" s="79"/>
      <c r="AD13" s="51"/>
    </row>
    <row r="14" spans="1:30" x14ac:dyDescent="0.25">
      <c r="A14" s="8" t="s">
        <v>20</v>
      </c>
      <c r="B14" s="170" t="str">
        <f>VLOOKUP(A14,concorrenti!A:B,2,0)</f>
        <v>CAVEM</v>
      </c>
      <c r="C14" s="170">
        <f>VLOOKUP(A14,concorrenti!A:E,5,0)</f>
        <v>0</v>
      </c>
      <c r="D14" s="71" t="s">
        <v>705</v>
      </c>
      <c r="E14" s="71" t="s">
        <v>706</v>
      </c>
      <c r="F14" s="8">
        <v>1965</v>
      </c>
      <c r="G14" s="8"/>
      <c r="H14" s="71">
        <v>171</v>
      </c>
      <c r="I14" s="135">
        <f t="shared" si="0"/>
        <v>1.65</v>
      </c>
      <c r="J14" s="135">
        <f t="shared" si="1"/>
        <v>282.14999999999998</v>
      </c>
      <c r="K14" s="8"/>
      <c r="L14" s="8">
        <v>3</v>
      </c>
      <c r="M14" s="8">
        <f>VLOOKUP(L14,Regolamento!A:B,2,1)</f>
        <v>41</v>
      </c>
      <c r="N14" s="135">
        <f t="shared" si="2"/>
        <v>1.45</v>
      </c>
      <c r="O14" s="183">
        <f t="shared" si="3"/>
        <v>1.54</v>
      </c>
      <c r="P14" s="183">
        <f t="shared" si="4"/>
        <v>91.552999999999997</v>
      </c>
      <c r="Q14" s="8"/>
      <c r="R14" s="183">
        <f t="shared" si="5"/>
        <v>3.8</v>
      </c>
      <c r="V14" s="51"/>
      <c r="AA14" s="79"/>
      <c r="AB14" s="51"/>
      <c r="AC14" s="79"/>
      <c r="AD14" s="51"/>
    </row>
    <row r="15" spans="1:30" x14ac:dyDescent="0.25">
      <c r="A15" s="8" t="s">
        <v>534</v>
      </c>
      <c r="B15" s="170" t="str">
        <f>VLOOKUP(A15,concorrenti!A:B,2,0)</f>
        <v>RI PORSCHE 356 (BS)</v>
      </c>
      <c r="C15" s="170">
        <f>VLOOKUP(A15,concorrenti!A:E,5,0)</f>
        <v>0</v>
      </c>
      <c r="D15" s="71" t="s">
        <v>547</v>
      </c>
      <c r="E15" s="71" t="s">
        <v>697</v>
      </c>
      <c r="F15" s="8">
        <v>1938</v>
      </c>
      <c r="G15" s="8"/>
      <c r="H15" s="71">
        <v>207</v>
      </c>
      <c r="I15" s="135">
        <f t="shared" si="0"/>
        <v>1.38</v>
      </c>
      <c r="J15" s="135">
        <f t="shared" si="1"/>
        <v>285.65999999999997</v>
      </c>
      <c r="K15" s="8"/>
      <c r="L15" s="8">
        <v>4</v>
      </c>
      <c r="M15" s="8">
        <f>VLOOKUP(L15,Regolamento!A:B,2,1)</f>
        <v>38</v>
      </c>
      <c r="N15" s="135">
        <f t="shared" si="2"/>
        <v>1.45</v>
      </c>
      <c r="O15" s="183">
        <f t="shared" si="3"/>
        <v>1.54</v>
      </c>
      <c r="P15" s="183">
        <f t="shared" si="4"/>
        <v>84.853999999999999</v>
      </c>
      <c r="Q15" s="8"/>
      <c r="R15" s="183">
        <f t="shared" si="5"/>
        <v>4.5999999999999996</v>
      </c>
      <c r="T15" s="87"/>
      <c r="V15" s="51"/>
      <c r="AA15" s="79"/>
      <c r="AB15" s="51"/>
      <c r="AC15" s="79"/>
      <c r="AD15" s="51"/>
    </row>
    <row r="16" spans="1:30" x14ac:dyDescent="0.25">
      <c r="A16" s="8" t="s">
        <v>15</v>
      </c>
      <c r="B16" s="170" t="str">
        <f>VLOOKUP(A16,concorrenti!A:B,2,0)</f>
        <v>OROBICO</v>
      </c>
      <c r="C16" s="170">
        <f>VLOOKUP(A16,concorrenti!A:E,5,0)</f>
        <v>0</v>
      </c>
      <c r="D16" s="71" t="s">
        <v>103</v>
      </c>
      <c r="E16" s="71" t="s">
        <v>313</v>
      </c>
      <c r="F16" s="8">
        <v>1939</v>
      </c>
      <c r="G16" s="8"/>
      <c r="H16" s="71">
        <v>208</v>
      </c>
      <c r="I16" s="135">
        <f t="shared" si="0"/>
        <v>1.3900000000000001</v>
      </c>
      <c r="J16" s="135">
        <f t="shared" si="1"/>
        <v>289.12</v>
      </c>
      <c r="K16" s="8"/>
      <c r="L16" s="8">
        <v>5</v>
      </c>
      <c r="M16" s="8">
        <f>VLOOKUP(L16,Regolamento!A:B,2,1)</f>
        <v>36</v>
      </c>
      <c r="N16" s="135">
        <f t="shared" si="2"/>
        <v>1.45</v>
      </c>
      <c r="O16" s="183">
        <f t="shared" si="3"/>
        <v>1.54</v>
      </c>
      <c r="P16" s="183">
        <f t="shared" si="4"/>
        <v>80.387999999999991</v>
      </c>
      <c r="Q16" s="8"/>
      <c r="R16" s="183">
        <f t="shared" si="5"/>
        <v>4.6222222222222218</v>
      </c>
      <c r="T16" s="8"/>
      <c r="V16" s="51"/>
      <c r="AA16" s="79"/>
      <c r="AB16" s="51"/>
      <c r="AC16" s="79"/>
      <c r="AD16" s="51"/>
    </row>
    <row r="17" spans="1:30" s="165" customFormat="1" x14ac:dyDescent="0.25">
      <c r="A17" s="8" t="s">
        <v>151</v>
      </c>
      <c r="B17" s="170" t="str">
        <f>VLOOKUP(A17,concorrenti!A:B,2,0)</f>
        <v>OROBICO</v>
      </c>
      <c r="C17" s="170">
        <f>VLOOKUP(A17,concorrenti!A:E,5,0)</f>
        <v>0</v>
      </c>
      <c r="D17" s="71" t="s">
        <v>709</v>
      </c>
      <c r="E17" s="71" t="s">
        <v>710</v>
      </c>
      <c r="F17" s="8">
        <v>1966</v>
      </c>
      <c r="G17" s="8"/>
      <c r="H17" s="71">
        <v>175</v>
      </c>
      <c r="I17" s="135">
        <f t="shared" si="0"/>
        <v>1.6600000000000001</v>
      </c>
      <c r="J17" s="135">
        <f t="shared" si="1"/>
        <v>290.5</v>
      </c>
      <c r="K17" s="9"/>
      <c r="L17" s="8">
        <v>6</v>
      </c>
      <c r="M17" s="8">
        <f>VLOOKUP(L17,Regolamento!A:B,2,1)</f>
        <v>35</v>
      </c>
      <c r="N17" s="135">
        <f t="shared" si="2"/>
        <v>1.45</v>
      </c>
      <c r="O17" s="183">
        <f t="shared" si="3"/>
        <v>1.54</v>
      </c>
      <c r="P17" s="183">
        <f t="shared" si="4"/>
        <v>78.155000000000001</v>
      </c>
      <c r="Q17" s="8"/>
      <c r="R17" s="183">
        <f t="shared" si="5"/>
        <v>3.8888888888888888</v>
      </c>
      <c r="U17" s="166"/>
      <c r="V17" s="177"/>
      <c r="Z17"/>
      <c r="AA17" s="79"/>
      <c r="AB17" s="51"/>
      <c r="AC17" s="79"/>
      <c r="AD17" s="51"/>
    </row>
    <row r="18" spans="1:30" x14ac:dyDescent="0.25">
      <c r="A18" s="8" t="s">
        <v>156</v>
      </c>
      <c r="B18" s="170" t="str">
        <f>VLOOKUP(A18,concorrenti!A:B,2,0)</f>
        <v>VCC COMO</v>
      </c>
      <c r="C18" s="170">
        <f>VLOOKUP(A18,concorrenti!A:E,5,0)</f>
        <v>0</v>
      </c>
      <c r="D18" s="71" t="s">
        <v>102</v>
      </c>
      <c r="E18" s="71" t="s">
        <v>481</v>
      </c>
      <c r="F18" s="8">
        <v>1956</v>
      </c>
      <c r="G18" s="9"/>
      <c r="H18" s="71">
        <v>188</v>
      </c>
      <c r="I18" s="135">
        <f t="shared" si="0"/>
        <v>1.56</v>
      </c>
      <c r="J18" s="135">
        <f t="shared" si="1"/>
        <v>293.28000000000003</v>
      </c>
      <c r="K18" s="8"/>
      <c r="L18" s="8">
        <v>7</v>
      </c>
      <c r="M18" s="8">
        <f>VLOOKUP(L18,Regolamento!A:B,2,1)</f>
        <v>34</v>
      </c>
      <c r="N18" s="135">
        <f t="shared" si="2"/>
        <v>1.45</v>
      </c>
      <c r="O18" s="183">
        <f t="shared" si="3"/>
        <v>1.54</v>
      </c>
      <c r="P18" s="183">
        <f t="shared" si="4"/>
        <v>75.921999999999997</v>
      </c>
      <c r="Q18" s="8"/>
      <c r="R18" s="183">
        <f t="shared" si="5"/>
        <v>4.177777777777778</v>
      </c>
      <c r="V18" s="51"/>
      <c r="AA18" s="79"/>
      <c r="AB18" s="51"/>
      <c r="AC18" s="79"/>
      <c r="AD18" s="51"/>
    </row>
    <row r="19" spans="1:30" x14ac:dyDescent="0.25">
      <c r="A19" s="8" t="s">
        <v>26</v>
      </c>
      <c r="B19" s="170" t="str">
        <f>VLOOKUP(A19,concorrenti!A:B,2,0)</f>
        <v>CASTELLOTTI</v>
      </c>
      <c r="C19" s="170">
        <f>VLOOKUP(A19,concorrenti!A:E,5,0)</f>
        <v>0</v>
      </c>
      <c r="D19" t="s">
        <v>738</v>
      </c>
      <c r="E19" t="s">
        <v>739</v>
      </c>
      <c r="F19">
        <v>1973</v>
      </c>
      <c r="G19" s="9"/>
      <c r="H19" s="71">
        <v>172</v>
      </c>
      <c r="I19" s="135">
        <f t="shared" si="0"/>
        <v>1.73</v>
      </c>
      <c r="J19" s="135">
        <f t="shared" si="1"/>
        <v>297.56</v>
      </c>
      <c r="K19" s="8"/>
      <c r="L19" s="8">
        <v>8</v>
      </c>
      <c r="M19" s="8">
        <f>VLOOKUP(L19,Regolamento!A:B,2,1)</f>
        <v>33</v>
      </c>
      <c r="N19" s="135">
        <f t="shared" ref="N19" si="6">1+E$5/100</f>
        <v>1.45</v>
      </c>
      <c r="O19" s="183">
        <f t="shared" ref="O19" si="7">1+E$6/100</f>
        <v>1.54</v>
      </c>
      <c r="P19" s="183">
        <f t="shared" ref="P19" si="8">IF(H19&lt;&gt;0,+M19*N19*O19,0)</f>
        <v>73.689000000000007</v>
      </c>
      <c r="Q19" s="8"/>
      <c r="R19" s="183">
        <f t="shared" ref="R19" si="9">+H19/E$5</f>
        <v>3.8222222222222224</v>
      </c>
      <c r="V19" s="51"/>
      <c r="AA19" s="79"/>
      <c r="AB19" s="51"/>
      <c r="AC19" s="79"/>
      <c r="AD19" s="51"/>
    </row>
    <row r="20" spans="1:30" x14ac:dyDescent="0.25">
      <c r="A20" s="8" t="s">
        <v>282</v>
      </c>
      <c r="B20" s="170" t="str">
        <f>VLOOKUP(A20,concorrenti!A:B,2,0)</f>
        <v>CASTELLOTTI</v>
      </c>
      <c r="C20" s="170">
        <f>VLOOKUP(A20,concorrenti!A:E,5,0)</f>
        <v>0</v>
      </c>
      <c r="D20" s="71" t="s">
        <v>351</v>
      </c>
      <c r="E20" s="71" t="s">
        <v>604</v>
      </c>
      <c r="F20" s="8">
        <v>1963</v>
      </c>
      <c r="G20" s="8"/>
      <c r="H20" s="71">
        <v>183</v>
      </c>
      <c r="I20" s="135">
        <f t="shared" si="0"/>
        <v>1.63</v>
      </c>
      <c r="J20" s="135">
        <f t="shared" si="1"/>
        <v>298.28999999999996</v>
      </c>
      <c r="K20" s="8"/>
      <c r="L20" s="8">
        <v>9</v>
      </c>
      <c r="M20" s="8">
        <f>VLOOKUP(L20,Regolamento!A:B,2,1)</f>
        <v>32</v>
      </c>
      <c r="N20" s="135">
        <f t="shared" si="2"/>
        <v>1.45</v>
      </c>
      <c r="O20" s="183">
        <f t="shared" si="3"/>
        <v>1.54</v>
      </c>
      <c r="P20" s="183">
        <f t="shared" si="4"/>
        <v>71.456000000000003</v>
      </c>
      <c r="Q20" s="8"/>
      <c r="R20" s="183">
        <f t="shared" si="5"/>
        <v>4.0666666666666664</v>
      </c>
      <c r="V20" s="51"/>
      <c r="AA20" s="79"/>
      <c r="AB20" s="51"/>
      <c r="AC20" s="79"/>
      <c r="AD20" s="51"/>
    </row>
    <row r="21" spans="1:30" x14ac:dyDescent="0.25">
      <c r="A21" s="8" t="s">
        <v>72</v>
      </c>
      <c r="B21" s="170" t="str">
        <f>VLOOKUP(A21,concorrenti!A:B,2,0)</f>
        <v>VAMS</v>
      </c>
      <c r="C21" s="170">
        <f>VLOOKUP(A21,concorrenti!A:E,5,0)</f>
        <v>0</v>
      </c>
      <c r="D21" s="71" t="s">
        <v>715</v>
      </c>
      <c r="E21" s="71" t="s">
        <v>716</v>
      </c>
      <c r="F21" s="8">
        <v>1972</v>
      </c>
      <c r="G21" s="8"/>
      <c r="H21" s="71">
        <v>200</v>
      </c>
      <c r="I21" s="135">
        <f t="shared" si="0"/>
        <v>1.72</v>
      </c>
      <c r="J21" s="135">
        <f t="shared" si="1"/>
        <v>344</v>
      </c>
      <c r="K21" s="8"/>
      <c r="L21" s="8">
        <v>10</v>
      </c>
      <c r="M21" s="8">
        <f>VLOOKUP(L21,Regolamento!A:B,2,1)</f>
        <v>31</v>
      </c>
      <c r="N21" s="135">
        <f t="shared" si="2"/>
        <v>1.45</v>
      </c>
      <c r="O21" s="183">
        <f t="shared" si="3"/>
        <v>1.54</v>
      </c>
      <c r="P21" s="183">
        <f t="shared" si="4"/>
        <v>69.222999999999999</v>
      </c>
      <c r="Q21" s="8"/>
      <c r="R21" s="183">
        <f t="shared" si="5"/>
        <v>4.4444444444444446</v>
      </c>
      <c r="T21" s="8"/>
      <c r="V21" s="51"/>
      <c r="AA21" s="79"/>
      <c r="AB21" s="51"/>
      <c r="AC21" s="79"/>
      <c r="AD21" s="51"/>
    </row>
    <row r="22" spans="1:30" x14ac:dyDescent="0.25">
      <c r="A22" s="8" t="s">
        <v>160</v>
      </c>
      <c r="B22" s="170" t="str">
        <f>VLOOKUP(A22,concorrenti!A:B,2,0)</f>
        <v>VCC COMO</v>
      </c>
      <c r="C22" s="170" t="str">
        <f>VLOOKUP(A22,concorrenti!A:E,5,0)</f>
        <v>X</v>
      </c>
      <c r="D22" s="71" t="s">
        <v>715</v>
      </c>
      <c r="E22" s="71" t="s">
        <v>170</v>
      </c>
      <c r="F22" s="8">
        <v>1972</v>
      </c>
      <c r="G22" s="8"/>
      <c r="H22" s="71">
        <v>224</v>
      </c>
      <c r="I22" s="135">
        <f t="shared" si="0"/>
        <v>1.6199999999999999</v>
      </c>
      <c r="J22" s="135">
        <f t="shared" si="1"/>
        <v>362.88</v>
      </c>
      <c r="K22" s="8"/>
      <c r="L22" s="8">
        <v>11</v>
      </c>
      <c r="M22" s="8">
        <f>VLOOKUP(L22,Regolamento!A:B,2,1)</f>
        <v>30</v>
      </c>
      <c r="N22" s="135">
        <f t="shared" si="2"/>
        <v>1.45</v>
      </c>
      <c r="O22" s="183">
        <f t="shared" si="3"/>
        <v>1.54</v>
      </c>
      <c r="P22" s="179">
        <f t="shared" si="4"/>
        <v>66.989999999999995</v>
      </c>
      <c r="Q22" s="8"/>
      <c r="R22" s="183">
        <f t="shared" si="5"/>
        <v>4.9777777777777779</v>
      </c>
      <c r="T22" s="8"/>
      <c r="V22" s="51"/>
      <c r="AA22" s="79"/>
      <c r="AB22" s="51"/>
      <c r="AC22" s="79"/>
      <c r="AD22" s="51"/>
    </row>
    <row r="23" spans="1:30" x14ac:dyDescent="0.25">
      <c r="A23" s="8" t="s">
        <v>439</v>
      </c>
      <c r="B23" s="170" t="str">
        <f>VLOOKUP(A23,concorrenti!A:B,2,0)</f>
        <v>CASTELLOTTI</v>
      </c>
      <c r="C23" s="170">
        <f>VLOOKUP(A23,concorrenti!A:E,5,0)</f>
        <v>0</v>
      </c>
      <c r="D23" s="71" t="s">
        <v>715</v>
      </c>
      <c r="E23" s="71" t="s">
        <v>716</v>
      </c>
      <c r="F23" s="8">
        <v>1981</v>
      </c>
      <c r="G23" s="8"/>
      <c r="H23" s="71">
        <v>224</v>
      </c>
      <c r="I23" s="135">
        <f t="shared" si="0"/>
        <v>1.81</v>
      </c>
      <c r="J23" s="135">
        <f t="shared" si="1"/>
        <v>405.44</v>
      </c>
      <c r="L23" s="8">
        <v>12</v>
      </c>
      <c r="M23" s="8">
        <f>VLOOKUP(L23,Regolamento!A:B,2,1)</f>
        <v>29</v>
      </c>
      <c r="N23" s="135">
        <f t="shared" ref="N23:N54" si="10">1+E$5/100</f>
        <v>1.45</v>
      </c>
      <c r="O23" s="183">
        <f t="shared" ref="O23:O54" si="11">1+E$6/100</f>
        <v>1.54</v>
      </c>
      <c r="P23" s="183">
        <f t="shared" ref="P23:P54" si="12">IF(H23&lt;&gt;0,+M23*N23*O23,0)</f>
        <v>64.756999999999991</v>
      </c>
      <c r="Q23" s="8"/>
      <c r="R23" s="183">
        <f t="shared" ref="R23:R54" si="13">+H23/E$5</f>
        <v>4.9777777777777779</v>
      </c>
      <c r="AA23" s="79"/>
      <c r="AB23" s="51"/>
      <c r="AC23" s="79"/>
      <c r="AD23" s="51"/>
    </row>
    <row r="24" spans="1:30" x14ac:dyDescent="0.25">
      <c r="A24" s="8" t="s">
        <v>17</v>
      </c>
      <c r="B24" s="170" t="str">
        <f>VLOOKUP(A24,concorrenti!A:B,2,0)</f>
        <v>VAMS</v>
      </c>
      <c r="C24" s="170">
        <f>VLOOKUP(A24,concorrenti!A:E,5,0)</f>
        <v>0</v>
      </c>
      <c r="D24" s="71" t="s">
        <v>717</v>
      </c>
      <c r="E24" s="71" t="s">
        <v>718</v>
      </c>
      <c r="F24" s="8">
        <v>1972</v>
      </c>
      <c r="G24" s="8"/>
      <c r="H24" s="71">
        <v>250</v>
      </c>
      <c r="I24" s="135">
        <f t="shared" si="0"/>
        <v>1.72</v>
      </c>
      <c r="J24" s="135">
        <f t="shared" si="1"/>
        <v>430</v>
      </c>
      <c r="K24" s="8"/>
      <c r="L24" s="8">
        <v>13</v>
      </c>
      <c r="M24" s="8">
        <f>VLOOKUP(L24,Regolamento!A:B,2,1)</f>
        <v>28</v>
      </c>
      <c r="N24" s="135">
        <f t="shared" si="10"/>
        <v>1.45</v>
      </c>
      <c r="O24" s="183">
        <f t="shared" si="11"/>
        <v>1.54</v>
      </c>
      <c r="P24" s="183">
        <f t="shared" si="12"/>
        <v>62.524000000000001</v>
      </c>
      <c r="Q24" s="8"/>
      <c r="R24" s="183">
        <f t="shared" si="13"/>
        <v>5.5555555555555554</v>
      </c>
      <c r="T24" s="71"/>
      <c r="V24" s="51"/>
      <c r="AA24" s="79"/>
      <c r="AB24" s="51"/>
      <c r="AC24" s="79"/>
      <c r="AD24" s="51"/>
    </row>
    <row r="25" spans="1:30" x14ac:dyDescent="0.25">
      <c r="A25" s="8" t="s">
        <v>296</v>
      </c>
      <c r="B25" s="170" t="str">
        <f>VLOOKUP(A25,concorrenti!A:B,2,0)</f>
        <v>VALTELLINA</v>
      </c>
      <c r="C25" s="170">
        <f>VLOOKUP(A25,concorrenti!A:E,5,0)</f>
        <v>0</v>
      </c>
      <c r="D25" s="71" t="s">
        <v>547</v>
      </c>
      <c r="E25" s="71" t="s">
        <v>353</v>
      </c>
      <c r="F25" s="8">
        <v>1969</v>
      </c>
      <c r="G25" s="8"/>
      <c r="H25" s="71">
        <v>289</v>
      </c>
      <c r="I25" s="135">
        <f t="shared" si="0"/>
        <v>1.69</v>
      </c>
      <c r="J25" s="135">
        <f t="shared" si="1"/>
        <v>488.40999999999997</v>
      </c>
      <c r="K25" s="8"/>
      <c r="L25" s="8">
        <v>14</v>
      </c>
      <c r="M25" s="8">
        <f>VLOOKUP(L25,Regolamento!A:B,2,1)</f>
        <v>27</v>
      </c>
      <c r="N25" s="135">
        <f t="shared" si="10"/>
        <v>1.45</v>
      </c>
      <c r="O25" s="183">
        <f t="shared" si="11"/>
        <v>1.54</v>
      </c>
      <c r="P25" s="183">
        <f t="shared" si="12"/>
        <v>60.290999999999997</v>
      </c>
      <c r="Q25" s="8"/>
      <c r="R25" s="183">
        <f t="shared" si="13"/>
        <v>6.4222222222222225</v>
      </c>
      <c r="T25" s="8"/>
      <c r="V25" s="51"/>
      <c r="AA25" s="79"/>
      <c r="AB25" s="51"/>
      <c r="AC25" s="79"/>
      <c r="AD25" s="51"/>
    </row>
    <row r="26" spans="1:30" x14ac:dyDescent="0.25">
      <c r="A26" s="8" t="s">
        <v>73</v>
      </c>
      <c r="B26" s="170" t="str">
        <f>VLOOKUP(A26,concorrenti!A:B,2,0)</f>
        <v>CASTELLOTTI</v>
      </c>
      <c r="C26" s="170">
        <f>VLOOKUP(A26,concorrenti!A:E,5,0)</f>
        <v>0</v>
      </c>
      <c r="D26" s="71" t="s">
        <v>547</v>
      </c>
      <c r="E26" s="71" t="s">
        <v>497</v>
      </c>
      <c r="F26" s="8">
        <v>1970</v>
      </c>
      <c r="G26" s="8"/>
      <c r="H26" s="71">
        <v>302</v>
      </c>
      <c r="I26" s="135">
        <f t="shared" si="0"/>
        <v>1.7</v>
      </c>
      <c r="J26" s="135">
        <f t="shared" si="1"/>
        <v>513.4</v>
      </c>
      <c r="K26" s="8"/>
      <c r="L26" s="8">
        <v>15</v>
      </c>
      <c r="M26" s="8">
        <f>VLOOKUP(L26,Regolamento!A:B,2,1)</f>
        <v>26</v>
      </c>
      <c r="N26" s="135">
        <f t="shared" si="10"/>
        <v>1.45</v>
      </c>
      <c r="O26" s="183">
        <f t="shared" si="11"/>
        <v>1.54</v>
      </c>
      <c r="P26" s="183">
        <f t="shared" si="12"/>
        <v>58.057999999999993</v>
      </c>
      <c r="Q26" s="8"/>
      <c r="R26" s="183">
        <f t="shared" si="13"/>
        <v>6.7111111111111112</v>
      </c>
      <c r="T26" s="8"/>
      <c r="V26" s="51"/>
      <c r="AA26" s="79"/>
      <c r="AB26" s="51"/>
      <c r="AC26" s="79"/>
      <c r="AD26" s="51"/>
    </row>
    <row r="27" spans="1:30" x14ac:dyDescent="0.25">
      <c r="A27" s="8" t="s">
        <v>219</v>
      </c>
      <c r="B27" s="170" t="str">
        <f>VLOOKUP(A27,concorrenti!A:B,2,0)</f>
        <v>GAMS</v>
      </c>
      <c r="C27" s="170">
        <f>VLOOKUP(A27,concorrenti!A:E,5,0)</f>
        <v>0</v>
      </c>
      <c r="D27" s="71" t="s">
        <v>715</v>
      </c>
      <c r="E27" s="71" t="s">
        <v>723</v>
      </c>
      <c r="F27" s="8">
        <v>1979</v>
      </c>
      <c r="G27" s="8"/>
      <c r="H27" s="71">
        <v>292</v>
      </c>
      <c r="I27" s="135">
        <f t="shared" si="0"/>
        <v>1.79</v>
      </c>
      <c r="J27" s="135">
        <f t="shared" si="1"/>
        <v>522.68000000000006</v>
      </c>
      <c r="K27" s="8"/>
      <c r="L27" s="8">
        <v>16</v>
      </c>
      <c r="M27" s="8">
        <f>VLOOKUP(L27,Regolamento!A:B,2,1)</f>
        <v>25</v>
      </c>
      <c r="N27" s="135">
        <f t="shared" si="10"/>
        <v>1.45</v>
      </c>
      <c r="O27" s="183">
        <f t="shared" si="11"/>
        <v>1.54</v>
      </c>
      <c r="P27" s="183">
        <f t="shared" si="12"/>
        <v>55.825000000000003</v>
      </c>
      <c r="Q27" s="8"/>
      <c r="R27" s="183">
        <f t="shared" si="13"/>
        <v>6.4888888888888889</v>
      </c>
      <c r="T27" s="8"/>
      <c r="V27" s="51"/>
      <c r="AA27" s="79"/>
      <c r="AB27" s="51"/>
      <c r="AC27" s="79"/>
      <c r="AD27" s="51"/>
    </row>
    <row r="28" spans="1:30" x14ac:dyDescent="0.25">
      <c r="A28" s="8" t="s">
        <v>185</v>
      </c>
      <c r="B28" s="170" t="str">
        <f>VLOOKUP(A28,concorrenti!A:B,2,0)</f>
        <v>OROBICO</v>
      </c>
      <c r="C28" s="170">
        <f>VLOOKUP(A28,concorrenti!A:E,5,0)</f>
        <v>0</v>
      </c>
      <c r="D28" s="71" t="s">
        <v>164</v>
      </c>
      <c r="E28" s="71" t="s">
        <v>699</v>
      </c>
      <c r="F28" s="8">
        <v>1958</v>
      </c>
      <c r="G28" s="8"/>
      <c r="H28" s="71">
        <v>371</v>
      </c>
      <c r="I28" s="135">
        <f t="shared" si="0"/>
        <v>1.58</v>
      </c>
      <c r="J28" s="135">
        <f t="shared" si="1"/>
        <v>586.18000000000006</v>
      </c>
      <c r="K28" s="8"/>
      <c r="L28" s="8">
        <v>17</v>
      </c>
      <c r="M28" s="8">
        <f>VLOOKUP(L28,Regolamento!A:B,2,1)</f>
        <v>24</v>
      </c>
      <c r="N28" s="135">
        <f t="shared" si="10"/>
        <v>1.45</v>
      </c>
      <c r="O28" s="183">
        <f t="shared" si="11"/>
        <v>1.54</v>
      </c>
      <c r="P28" s="183">
        <f t="shared" si="12"/>
        <v>53.591999999999999</v>
      </c>
      <c r="Q28" s="8"/>
      <c r="R28" s="183">
        <f t="shared" si="13"/>
        <v>8.2444444444444436</v>
      </c>
      <c r="T28" s="71"/>
      <c r="V28" s="51"/>
      <c r="AA28" s="79"/>
      <c r="AB28" s="51"/>
      <c r="AC28" s="79"/>
      <c r="AD28" s="51"/>
    </row>
    <row r="29" spans="1:30" x14ac:dyDescent="0.25">
      <c r="A29" s="8" t="s">
        <v>302</v>
      </c>
      <c r="B29" s="170" t="str">
        <f>VLOOKUP(A29,concorrenti!A:B,2,0)</f>
        <v xml:space="preserve"> VCC CARDUCCI</v>
      </c>
      <c r="C29" s="170">
        <f>VLOOKUP(A29,concorrenti!A:E,5,0)</f>
        <v>0</v>
      </c>
      <c r="D29" s="71" t="s">
        <v>102</v>
      </c>
      <c r="E29" s="71" t="s">
        <v>725</v>
      </c>
      <c r="F29" s="8">
        <v>1983</v>
      </c>
      <c r="G29" s="8"/>
      <c r="H29" s="71">
        <v>354</v>
      </c>
      <c r="I29" s="135">
        <f t="shared" si="0"/>
        <v>1.83</v>
      </c>
      <c r="J29" s="135">
        <f t="shared" si="1"/>
        <v>647.82000000000005</v>
      </c>
      <c r="K29" s="8"/>
      <c r="L29" s="8">
        <v>18</v>
      </c>
      <c r="M29" s="8">
        <f>VLOOKUP(L29,Regolamento!A:B,2,1)</f>
        <v>23</v>
      </c>
      <c r="N29" s="135">
        <f t="shared" si="10"/>
        <v>1.45</v>
      </c>
      <c r="O29" s="183">
        <f t="shared" si="11"/>
        <v>1.54</v>
      </c>
      <c r="P29" s="183">
        <f t="shared" si="12"/>
        <v>51.359000000000002</v>
      </c>
      <c r="Q29" s="8"/>
      <c r="R29" s="183">
        <f t="shared" si="13"/>
        <v>7.8666666666666663</v>
      </c>
      <c r="V29" s="51"/>
      <c r="AA29" s="79"/>
      <c r="AB29" s="51"/>
      <c r="AC29" s="79"/>
      <c r="AD29" s="51"/>
    </row>
    <row r="30" spans="1:30" x14ac:dyDescent="0.25">
      <c r="A30" s="8" t="s">
        <v>16</v>
      </c>
      <c r="B30" s="170" t="str">
        <f>VLOOKUP(A30,concorrenti!A:B,2,0)</f>
        <v>OROBICO</v>
      </c>
      <c r="C30" s="170">
        <f>VLOOKUP(A30,concorrenti!A:E,5,0)</f>
        <v>0</v>
      </c>
      <c r="D30" s="71" t="s">
        <v>351</v>
      </c>
      <c r="E30" s="187" t="s">
        <v>663</v>
      </c>
      <c r="F30" s="8">
        <v>1972</v>
      </c>
      <c r="G30" s="8"/>
      <c r="H30" s="71">
        <v>405</v>
      </c>
      <c r="I30" s="135">
        <f t="shared" si="0"/>
        <v>1.72</v>
      </c>
      <c r="J30" s="135">
        <f t="shared" si="1"/>
        <v>696.6</v>
      </c>
      <c r="K30" s="8"/>
      <c r="L30" s="8">
        <v>19</v>
      </c>
      <c r="M30" s="8">
        <f>VLOOKUP(L30,Regolamento!A:B,2,1)</f>
        <v>22</v>
      </c>
      <c r="N30" s="135">
        <f t="shared" si="10"/>
        <v>1.45</v>
      </c>
      <c r="O30" s="183">
        <f t="shared" si="11"/>
        <v>1.54</v>
      </c>
      <c r="P30" s="184">
        <f t="shared" si="12"/>
        <v>49.125999999999998</v>
      </c>
      <c r="Q30" s="8"/>
      <c r="R30" s="183">
        <f t="shared" si="13"/>
        <v>9</v>
      </c>
      <c r="T30" s="8"/>
      <c r="V30" s="51"/>
      <c r="AA30" s="79"/>
      <c r="AB30" s="51"/>
      <c r="AC30" s="79"/>
      <c r="AD30" s="51"/>
    </row>
    <row r="31" spans="1:30" x14ac:dyDescent="0.25">
      <c r="A31" s="8" t="s">
        <v>287</v>
      </c>
      <c r="B31" s="170" t="str">
        <f>VLOOKUP(A31,concorrenti!A:B,2,0)</f>
        <v>CASTELLOTTI</v>
      </c>
      <c r="C31" s="170">
        <f>VLOOKUP(A31,concorrenti!A:E,5,0)</f>
        <v>0</v>
      </c>
      <c r="D31" s="71" t="s">
        <v>103</v>
      </c>
      <c r="E31" s="71" t="s">
        <v>708</v>
      </c>
      <c r="F31" s="8">
        <v>1966</v>
      </c>
      <c r="G31" s="8"/>
      <c r="H31" s="71">
        <v>441</v>
      </c>
      <c r="I31" s="135">
        <f t="shared" si="0"/>
        <v>1.6600000000000001</v>
      </c>
      <c r="J31" s="135">
        <f t="shared" si="1"/>
        <v>732.06000000000006</v>
      </c>
      <c r="K31" s="8"/>
      <c r="L31" s="8">
        <v>20</v>
      </c>
      <c r="M31" s="8">
        <f>VLOOKUP(L31,Regolamento!A:B,2,1)</f>
        <v>21</v>
      </c>
      <c r="N31" s="135">
        <f t="shared" si="10"/>
        <v>1.45</v>
      </c>
      <c r="O31" s="183">
        <f t="shared" si="11"/>
        <v>1.54</v>
      </c>
      <c r="P31" s="183">
        <f t="shared" si="12"/>
        <v>46.893000000000001</v>
      </c>
      <c r="Q31" s="8"/>
      <c r="R31" s="183">
        <f t="shared" si="13"/>
        <v>9.8000000000000007</v>
      </c>
      <c r="T31" s="8"/>
      <c r="V31" s="51"/>
      <c r="AA31" s="79"/>
      <c r="AB31" s="51"/>
      <c r="AC31" s="79"/>
      <c r="AD31" s="51"/>
    </row>
    <row r="32" spans="1:30" x14ac:dyDescent="0.25">
      <c r="A32" s="8" t="s">
        <v>445</v>
      </c>
      <c r="B32" s="170" t="str">
        <f>VLOOKUP(A32,concorrenti!A:B,2,0)</f>
        <v>VCC CARDUCCI</v>
      </c>
      <c r="C32" s="170">
        <f>VLOOKUP(A32,concorrenti!A:E,5,0)</f>
        <v>0</v>
      </c>
      <c r="D32" s="71" t="s">
        <v>715</v>
      </c>
      <c r="E32" s="71" t="s">
        <v>719</v>
      </c>
      <c r="F32" s="8">
        <v>1973</v>
      </c>
      <c r="G32" s="8"/>
      <c r="H32" s="71">
        <v>461</v>
      </c>
      <c r="I32" s="135">
        <f t="shared" si="0"/>
        <v>1.73</v>
      </c>
      <c r="J32" s="135">
        <f t="shared" si="1"/>
        <v>797.53</v>
      </c>
      <c r="L32" s="8">
        <v>21</v>
      </c>
      <c r="M32" s="8">
        <f>VLOOKUP(L32,Regolamento!A:B,2,1)</f>
        <v>20</v>
      </c>
      <c r="N32" s="135">
        <f t="shared" si="10"/>
        <v>1.45</v>
      </c>
      <c r="O32" s="183">
        <f t="shared" si="11"/>
        <v>1.54</v>
      </c>
      <c r="P32" s="183">
        <f t="shared" si="12"/>
        <v>44.660000000000004</v>
      </c>
      <c r="Q32" s="8"/>
      <c r="R32" s="183">
        <f t="shared" si="13"/>
        <v>10.244444444444444</v>
      </c>
      <c r="AA32" s="79"/>
      <c r="AB32" s="51"/>
      <c r="AC32" s="79"/>
      <c r="AD32" s="51"/>
    </row>
    <row r="33" spans="1:30" x14ac:dyDescent="0.25">
      <c r="A33" s="8" t="s">
        <v>317</v>
      </c>
      <c r="B33" s="170" t="str">
        <f>VLOOKUP(A33,concorrenti!A:B,2,0)</f>
        <v>CMAE</v>
      </c>
      <c r="C33" s="170">
        <f>VLOOKUP(A33,concorrenti!A:E,5,0)</f>
        <v>0</v>
      </c>
      <c r="D33" s="71" t="s">
        <v>102</v>
      </c>
      <c r="E33" s="71" t="s">
        <v>555</v>
      </c>
      <c r="F33" s="8">
        <v>1970</v>
      </c>
      <c r="G33" s="8"/>
      <c r="H33" s="71">
        <v>514</v>
      </c>
      <c r="I33" s="135">
        <f t="shared" si="0"/>
        <v>1.7</v>
      </c>
      <c r="J33" s="135">
        <f t="shared" si="1"/>
        <v>873.8</v>
      </c>
      <c r="K33" s="8"/>
      <c r="L33" s="8">
        <v>22</v>
      </c>
      <c r="M33" s="8">
        <f>VLOOKUP(L33,Regolamento!A:B,2,1)</f>
        <v>19</v>
      </c>
      <c r="N33" s="135">
        <f t="shared" si="10"/>
        <v>1.45</v>
      </c>
      <c r="O33" s="183">
        <f t="shared" si="11"/>
        <v>1.54</v>
      </c>
      <c r="P33" s="183">
        <f t="shared" si="12"/>
        <v>42.427</v>
      </c>
      <c r="Q33" s="8"/>
      <c r="R33" s="183">
        <f t="shared" si="13"/>
        <v>11.422222222222222</v>
      </c>
      <c r="T33" s="8"/>
      <c r="V33" s="51"/>
      <c r="AA33" s="79"/>
      <c r="AB33" s="51"/>
      <c r="AC33" s="79"/>
      <c r="AD33" s="51"/>
    </row>
    <row r="34" spans="1:30" s="165" customFormat="1" x14ac:dyDescent="0.25">
      <c r="A34" s="8" t="s">
        <v>290</v>
      </c>
      <c r="B34" s="170" t="str">
        <f>VLOOKUP(A34,concorrenti!A:B,2,0)</f>
        <v xml:space="preserve"> CAVEC</v>
      </c>
      <c r="C34" s="170">
        <f>VLOOKUP(A34,concorrenti!A:E,5,0)</f>
        <v>0</v>
      </c>
      <c r="D34" s="71" t="s">
        <v>700</v>
      </c>
      <c r="E34" s="71" t="s">
        <v>704</v>
      </c>
      <c r="F34" s="8">
        <v>1964</v>
      </c>
      <c r="G34" s="8"/>
      <c r="H34" s="71">
        <v>533</v>
      </c>
      <c r="I34" s="135">
        <f t="shared" si="0"/>
        <v>1.6400000000000001</v>
      </c>
      <c r="J34" s="135">
        <f t="shared" si="1"/>
        <v>874.12000000000012</v>
      </c>
      <c r="K34" s="8"/>
      <c r="L34" s="8">
        <v>23</v>
      </c>
      <c r="M34" s="8">
        <f>VLOOKUP(L34,Regolamento!A:B,2,1)</f>
        <v>18</v>
      </c>
      <c r="N34" s="135">
        <f t="shared" si="10"/>
        <v>1.45</v>
      </c>
      <c r="O34" s="183">
        <f t="shared" si="11"/>
        <v>1.54</v>
      </c>
      <c r="P34" s="183">
        <f t="shared" si="12"/>
        <v>40.193999999999996</v>
      </c>
      <c r="Q34" s="8"/>
      <c r="R34" s="183">
        <f t="shared" si="13"/>
        <v>11.844444444444445</v>
      </c>
      <c r="S34"/>
      <c r="T34" s="8"/>
      <c r="U34" s="4"/>
      <c r="V34" s="51"/>
      <c r="W34"/>
      <c r="X34"/>
      <c r="Z34"/>
      <c r="AA34" s="79"/>
      <c r="AB34" s="51"/>
      <c r="AC34" s="79"/>
      <c r="AD34" s="51"/>
    </row>
    <row r="35" spans="1:30" x14ac:dyDescent="0.25">
      <c r="A35" s="8" t="s">
        <v>184</v>
      </c>
      <c r="B35" s="170" t="str">
        <f>VLOOKUP(A35,concorrenti!A:B,2,0)</f>
        <v>OROBICO</v>
      </c>
      <c r="C35" s="170">
        <f>VLOOKUP(A35,concorrenti!A:E,5,0)</f>
        <v>0</v>
      </c>
      <c r="D35" s="71" t="s">
        <v>102</v>
      </c>
      <c r="E35" s="71" t="s">
        <v>490</v>
      </c>
      <c r="F35" s="8">
        <v>1964</v>
      </c>
      <c r="G35" s="8"/>
      <c r="H35" s="71">
        <v>558</v>
      </c>
      <c r="I35" s="135">
        <f t="shared" si="0"/>
        <v>1.6400000000000001</v>
      </c>
      <c r="J35" s="135">
        <f t="shared" si="1"/>
        <v>915.12000000000012</v>
      </c>
      <c r="K35" s="8"/>
      <c r="L35" s="8">
        <v>24</v>
      </c>
      <c r="M35" s="8">
        <f>VLOOKUP(L35,Regolamento!A:B,2,1)</f>
        <v>17</v>
      </c>
      <c r="N35" s="135">
        <f t="shared" si="10"/>
        <v>1.45</v>
      </c>
      <c r="O35" s="183">
        <f t="shared" si="11"/>
        <v>1.54</v>
      </c>
      <c r="P35" s="183">
        <f t="shared" si="12"/>
        <v>37.960999999999999</v>
      </c>
      <c r="Q35" s="8"/>
      <c r="R35" s="183">
        <f t="shared" si="13"/>
        <v>12.4</v>
      </c>
      <c r="S35" s="165"/>
      <c r="T35" s="86"/>
      <c r="U35" s="166"/>
      <c r="V35" s="177"/>
      <c r="W35" s="165"/>
      <c r="X35" s="165"/>
      <c r="AA35" s="79"/>
      <c r="AB35" s="51"/>
      <c r="AC35" s="79"/>
      <c r="AD35" s="51"/>
    </row>
    <row r="36" spans="1:30" x14ac:dyDescent="0.25">
      <c r="A36" s="8" t="s">
        <v>145</v>
      </c>
      <c r="B36" s="170" t="str">
        <f>VLOOKUP(A36,concorrenti!A:B,2,0)</f>
        <v>CAVEM</v>
      </c>
      <c r="C36" s="170" t="str">
        <f>VLOOKUP(A36,concorrenti!A:E,5,0)</f>
        <v>X</v>
      </c>
      <c r="D36" s="71" t="s">
        <v>711</v>
      </c>
      <c r="E36" s="71" t="s">
        <v>712</v>
      </c>
      <c r="F36" s="8">
        <v>1967</v>
      </c>
      <c r="G36" s="8"/>
      <c r="H36" s="71">
        <v>584</v>
      </c>
      <c r="I36" s="135">
        <f t="shared" si="0"/>
        <v>1.5699999999999998</v>
      </c>
      <c r="J36" s="135">
        <f t="shared" si="1"/>
        <v>916.87999999999988</v>
      </c>
      <c r="K36" s="8"/>
      <c r="L36" s="8">
        <v>25</v>
      </c>
      <c r="M36" s="8">
        <f>VLOOKUP(L36,Regolamento!A:B,2,1)</f>
        <v>16</v>
      </c>
      <c r="N36" s="135">
        <f t="shared" si="10"/>
        <v>1.45</v>
      </c>
      <c r="O36" s="183">
        <f t="shared" si="11"/>
        <v>1.54</v>
      </c>
      <c r="P36" s="179">
        <f t="shared" si="12"/>
        <v>35.728000000000002</v>
      </c>
      <c r="Q36" s="8"/>
      <c r="R36" s="183">
        <f t="shared" si="13"/>
        <v>12.977777777777778</v>
      </c>
      <c r="T36" s="8"/>
      <c r="V36" s="51"/>
      <c r="AA36" s="79"/>
      <c r="AB36" s="51"/>
      <c r="AC36" s="79"/>
      <c r="AD36" s="51"/>
    </row>
    <row r="37" spans="1:30" x14ac:dyDescent="0.25">
      <c r="A37" s="8" t="s">
        <v>441</v>
      </c>
      <c r="B37" s="170" t="str">
        <f>VLOOKUP(A37,concorrenti!A:B,2,0)</f>
        <v>CMAE</v>
      </c>
      <c r="C37" s="170">
        <f>VLOOKUP(A37,concorrenti!A:E,5,0)</f>
        <v>0</v>
      </c>
      <c r="D37" s="71" t="s">
        <v>351</v>
      </c>
      <c r="E37" s="71" t="s">
        <v>707</v>
      </c>
      <c r="F37" s="8">
        <v>1966</v>
      </c>
      <c r="G37" s="8"/>
      <c r="H37" s="71">
        <v>575</v>
      </c>
      <c r="I37" s="135">
        <f t="shared" si="0"/>
        <v>1.6600000000000001</v>
      </c>
      <c r="J37" s="135">
        <f t="shared" si="1"/>
        <v>954.50000000000011</v>
      </c>
      <c r="K37" s="8"/>
      <c r="L37" s="8">
        <v>26</v>
      </c>
      <c r="M37" s="8">
        <f>VLOOKUP(L37,Regolamento!A:B,2,1)</f>
        <v>15</v>
      </c>
      <c r="N37" s="135">
        <f t="shared" si="10"/>
        <v>1.45</v>
      </c>
      <c r="O37" s="183">
        <f t="shared" si="11"/>
        <v>1.54</v>
      </c>
      <c r="P37" s="184">
        <f t="shared" si="12"/>
        <v>33.494999999999997</v>
      </c>
      <c r="Q37" s="8"/>
      <c r="R37" s="183">
        <f t="shared" si="13"/>
        <v>12.777777777777779</v>
      </c>
      <c r="T37" s="8"/>
      <c r="V37" s="51"/>
      <c r="AA37" s="79"/>
      <c r="AB37" s="51"/>
      <c r="AC37" s="79"/>
      <c r="AD37" s="51"/>
    </row>
    <row r="38" spans="1:30" x14ac:dyDescent="0.25">
      <c r="A38" s="8" t="s">
        <v>246</v>
      </c>
      <c r="B38" s="170" t="str">
        <f>VLOOKUP(A38,concorrenti!A:B,2,0)</f>
        <v>OROBICO</v>
      </c>
      <c r="C38" s="170">
        <f>VLOOKUP(A38,concorrenti!A:E,5,0)</f>
        <v>0</v>
      </c>
      <c r="D38" s="71" t="s">
        <v>702</v>
      </c>
      <c r="E38" s="71" t="s">
        <v>703</v>
      </c>
      <c r="F38" s="8">
        <v>1963</v>
      </c>
      <c r="G38" s="8"/>
      <c r="H38" s="71">
        <v>586</v>
      </c>
      <c r="I38" s="135">
        <f t="shared" si="0"/>
        <v>1.63</v>
      </c>
      <c r="J38" s="135">
        <f t="shared" si="1"/>
        <v>955.18</v>
      </c>
      <c r="K38" s="8"/>
      <c r="L38" s="8">
        <v>27</v>
      </c>
      <c r="M38" s="8">
        <f>VLOOKUP(L38,Regolamento!A:B,2,1)</f>
        <v>14</v>
      </c>
      <c r="N38" s="135">
        <f t="shared" si="10"/>
        <v>1.45</v>
      </c>
      <c r="O38" s="183">
        <f t="shared" si="11"/>
        <v>1.54</v>
      </c>
      <c r="P38" s="183">
        <f t="shared" si="12"/>
        <v>31.262</v>
      </c>
      <c r="Q38" s="8"/>
      <c r="R38" s="183">
        <f t="shared" si="13"/>
        <v>13.022222222222222</v>
      </c>
      <c r="T38" s="8"/>
      <c r="V38" s="51"/>
      <c r="AA38" s="79"/>
      <c r="AB38" s="51"/>
      <c r="AC38" s="79"/>
      <c r="AD38" s="51"/>
    </row>
    <row r="39" spans="1:30" x14ac:dyDescent="0.25">
      <c r="A39" s="8" t="s">
        <v>30</v>
      </c>
      <c r="B39" s="170" t="str">
        <f>VLOOKUP(A39,concorrenti!A:B,2,0)</f>
        <v>OROBICO</v>
      </c>
      <c r="C39" s="170">
        <f>VLOOKUP(A39,concorrenti!A:E,5,0)</f>
        <v>0</v>
      </c>
      <c r="D39" s="71" t="s">
        <v>547</v>
      </c>
      <c r="E39" s="187" t="s">
        <v>105</v>
      </c>
      <c r="F39" s="8">
        <v>1975</v>
      </c>
      <c r="G39" s="8"/>
      <c r="H39" s="71">
        <v>605</v>
      </c>
      <c r="I39" s="135">
        <f t="shared" si="0"/>
        <v>1.75</v>
      </c>
      <c r="J39" s="135">
        <f t="shared" si="1"/>
        <v>1058.75</v>
      </c>
      <c r="K39" s="8"/>
      <c r="L39" s="8">
        <v>28</v>
      </c>
      <c r="M39" s="8">
        <f>VLOOKUP(L39,Regolamento!A:B,2,1)</f>
        <v>13</v>
      </c>
      <c r="N39" s="135">
        <f t="shared" si="10"/>
        <v>1.45</v>
      </c>
      <c r="O39" s="183">
        <f t="shared" si="11"/>
        <v>1.54</v>
      </c>
      <c r="P39" s="183">
        <f t="shared" si="12"/>
        <v>29.028999999999996</v>
      </c>
      <c r="Q39" s="8"/>
      <c r="R39" s="183">
        <f t="shared" si="13"/>
        <v>13.444444444444445</v>
      </c>
      <c r="T39" s="8"/>
      <c r="V39" s="51"/>
      <c r="AA39" s="79"/>
      <c r="AB39" s="51"/>
      <c r="AC39" s="79"/>
      <c r="AD39" s="51"/>
    </row>
    <row r="40" spans="1:30" s="72" customFormat="1" x14ac:dyDescent="0.25">
      <c r="A40" s="8" t="s">
        <v>691</v>
      </c>
      <c r="B40" s="170" t="str">
        <f>VLOOKUP(A40,concorrenti!A:B,2,0)</f>
        <v>CMAE</v>
      </c>
      <c r="C40" s="170">
        <f>VLOOKUP(A40,concorrenti!A:E,5,0)</f>
        <v>0</v>
      </c>
      <c r="D40" s="71" t="s">
        <v>104</v>
      </c>
      <c r="E40" s="71" t="s">
        <v>731</v>
      </c>
      <c r="F40" s="8">
        <v>2003</v>
      </c>
      <c r="G40" s="8"/>
      <c r="H40" s="71">
        <v>613</v>
      </c>
      <c r="I40" s="135">
        <f>IF(C40&lt;&gt;0,((1+RIGHT(F40,2)/100)-0.1),(1+RIGHT(F40,2)/100))+1</f>
        <v>2.0300000000000002</v>
      </c>
      <c r="J40" s="135">
        <f t="shared" si="1"/>
        <v>1244.3900000000001</v>
      </c>
      <c r="K40"/>
      <c r="L40" s="8">
        <v>29</v>
      </c>
      <c r="M40" s="8">
        <f>VLOOKUP(L40,Regolamento!A:B,2,1)</f>
        <v>12</v>
      </c>
      <c r="N40" s="135">
        <f t="shared" si="10"/>
        <v>1.45</v>
      </c>
      <c r="O40" s="183">
        <f t="shared" si="11"/>
        <v>1.54</v>
      </c>
      <c r="P40" s="188">
        <f t="shared" si="12"/>
        <v>26.795999999999999</v>
      </c>
      <c r="Q40" s="8"/>
      <c r="R40" s="183">
        <f t="shared" si="13"/>
        <v>13.622222222222222</v>
      </c>
      <c r="S40"/>
      <c r="T40"/>
      <c r="U40" s="4"/>
      <c r="V40"/>
      <c r="W40"/>
      <c r="X40"/>
      <c r="Y40"/>
      <c r="Z40"/>
      <c r="AA40" s="79"/>
      <c r="AB40" s="51"/>
      <c r="AC40" s="79"/>
      <c r="AD40" s="51"/>
    </row>
    <row r="41" spans="1:30" x14ac:dyDescent="0.25">
      <c r="A41" s="8" t="s">
        <v>299</v>
      </c>
      <c r="B41" s="170" t="str">
        <f>VLOOKUP(A41,concorrenti!A:B,2,0)</f>
        <v xml:space="preserve"> CAVEC</v>
      </c>
      <c r="C41" s="170">
        <f>VLOOKUP(A41,concorrenti!A:E,5,0)</f>
        <v>0</v>
      </c>
      <c r="D41" s="71" t="s">
        <v>702</v>
      </c>
      <c r="E41" s="71" t="s">
        <v>571</v>
      </c>
      <c r="F41" s="8">
        <v>1976</v>
      </c>
      <c r="G41" s="8"/>
      <c r="H41" s="71">
        <v>770</v>
      </c>
      <c r="I41" s="135">
        <f t="shared" ref="I41:I54" si="14">IF(C41&lt;&gt;0,((1+RIGHT(F41,2)/100)-0.1),(1+RIGHT(F41,2)/100))</f>
        <v>1.76</v>
      </c>
      <c r="J41" s="135">
        <f t="shared" si="1"/>
        <v>1355.2</v>
      </c>
      <c r="K41" s="8"/>
      <c r="L41" s="8">
        <v>30</v>
      </c>
      <c r="M41" s="8">
        <f>VLOOKUP(L41,Regolamento!A:B,2,1)</f>
        <v>11</v>
      </c>
      <c r="N41" s="135">
        <f t="shared" si="10"/>
        <v>1.45</v>
      </c>
      <c r="O41" s="183">
        <f t="shared" si="11"/>
        <v>1.54</v>
      </c>
      <c r="P41" s="183">
        <f t="shared" si="12"/>
        <v>24.562999999999999</v>
      </c>
      <c r="Q41" s="8"/>
      <c r="R41" s="183">
        <f t="shared" si="13"/>
        <v>17.111111111111111</v>
      </c>
      <c r="S41" s="72"/>
      <c r="T41" s="72"/>
      <c r="U41" s="168"/>
      <c r="V41" s="174"/>
      <c r="W41" s="72"/>
      <c r="X41" s="72"/>
      <c r="Y41" s="72"/>
      <c r="AA41" s="79"/>
      <c r="AB41" s="51"/>
      <c r="AC41" s="79"/>
      <c r="AD41" s="51"/>
    </row>
    <row r="42" spans="1:30" x14ac:dyDescent="0.25">
      <c r="A42" s="8" t="s">
        <v>154</v>
      </c>
      <c r="B42" s="170" t="str">
        <f>VLOOKUP(A42,concorrenti!A:B,2,0)</f>
        <v>CMAE</v>
      </c>
      <c r="C42" s="170">
        <f>VLOOKUP(A42,concorrenti!A:E,5,0)</f>
        <v>0</v>
      </c>
      <c r="D42" s="71" t="s">
        <v>700</v>
      </c>
      <c r="E42" s="71" t="s">
        <v>721</v>
      </c>
      <c r="F42" s="8">
        <v>1974</v>
      </c>
      <c r="G42" s="8"/>
      <c r="H42" s="71">
        <v>856</v>
      </c>
      <c r="I42" s="135">
        <f t="shared" si="14"/>
        <v>1.74</v>
      </c>
      <c r="J42" s="135">
        <f t="shared" si="1"/>
        <v>1489.44</v>
      </c>
      <c r="K42" s="8"/>
      <c r="L42" s="8">
        <v>31</v>
      </c>
      <c r="M42" s="8">
        <f>VLOOKUP(L42,Regolamento!A:B,2,1)</f>
        <v>10</v>
      </c>
      <c r="N42" s="135">
        <f t="shared" si="10"/>
        <v>1.45</v>
      </c>
      <c r="O42" s="183">
        <f t="shared" si="11"/>
        <v>1.54</v>
      </c>
      <c r="P42" s="183">
        <f t="shared" si="12"/>
        <v>22.330000000000002</v>
      </c>
      <c r="Q42" s="8"/>
      <c r="R42" s="183">
        <f t="shared" si="13"/>
        <v>19.022222222222222</v>
      </c>
      <c r="T42" s="8"/>
      <c r="V42" s="51"/>
      <c r="AA42" s="79"/>
      <c r="AB42" s="51"/>
      <c r="AC42" s="79"/>
      <c r="AD42" s="51"/>
    </row>
    <row r="43" spans="1:30" x14ac:dyDescent="0.25">
      <c r="A43" s="8" t="s">
        <v>289</v>
      </c>
      <c r="B43" s="170" t="str">
        <f>VLOOKUP(A43,concorrenti!A:B,2,0)</f>
        <v xml:space="preserve"> CAVEC</v>
      </c>
      <c r="C43" s="170">
        <f>VLOOKUP(A43,concorrenti!A:E,5,0)</f>
        <v>0</v>
      </c>
      <c r="D43" s="71" t="s">
        <v>700</v>
      </c>
      <c r="E43" s="71" t="s">
        <v>704</v>
      </c>
      <c r="F43" s="8">
        <v>1963</v>
      </c>
      <c r="G43" s="8"/>
      <c r="H43" s="71">
        <v>1040</v>
      </c>
      <c r="I43" s="135">
        <f t="shared" si="14"/>
        <v>1.63</v>
      </c>
      <c r="J43" s="135">
        <f t="shared" si="1"/>
        <v>1695.1999999999998</v>
      </c>
      <c r="K43" s="8"/>
      <c r="L43" s="8">
        <v>32</v>
      </c>
      <c r="M43" s="8">
        <f>VLOOKUP(L43,Regolamento!A:B,2,1)</f>
        <v>9</v>
      </c>
      <c r="N43" s="135">
        <f t="shared" si="10"/>
        <v>1.45</v>
      </c>
      <c r="O43" s="183">
        <f t="shared" si="11"/>
        <v>1.54</v>
      </c>
      <c r="P43" s="183">
        <f t="shared" si="12"/>
        <v>20.096999999999998</v>
      </c>
      <c r="Q43" s="8"/>
      <c r="R43" s="183">
        <f t="shared" si="13"/>
        <v>23.111111111111111</v>
      </c>
      <c r="T43" s="8"/>
      <c r="V43" s="51"/>
      <c r="AA43" s="79"/>
      <c r="AB43" s="51"/>
      <c r="AC43" s="79"/>
      <c r="AD43" s="51"/>
    </row>
    <row r="44" spans="1:30" x14ac:dyDescent="0.25">
      <c r="A44" s="8" t="s">
        <v>67</v>
      </c>
      <c r="B44" s="170" t="str">
        <f>VLOOKUP(A44,concorrenti!A:B,2,0)</f>
        <v>CAVEM</v>
      </c>
      <c r="C44" s="170">
        <f>VLOOKUP(A44,concorrenti!A:E,5,0)</f>
        <v>0</v>
      </c>
      <c r="D44" s="71" t="s">
        <v>573</v>
      </c>
      <c r="E44" s="71" t="s">
        <v>510</v>
      </c>
      <c r="F44" s="8">
        <v>1982</v>
      </c>
      <c r="G44" s="8"/>
      <c r="H44" s="71">
        <v>1033</v>
      </c>
      <c r="I44" s="135">
        <f t="shared" si="14"/>
        <v>1.8199999999999998</v>
      </c>
      <c r="J44" s="135">
        <f t="shared" si="1"/>
        <v>1880.06</v>
      </c>
      <c r="K44" s="8"/>
      <c r="L44" s="8">
        <v>33</v>
      </c>
      <c r="M44" s="8">
        <f>VLOOKUP(L44,Regolamento!A:B,2,1)</f>
        <v>8</v>
      </c>
      <c r="N44" s="135">
        <f t="shared" si="10"/>
        <v>1.45</v>
      </c>
      <c r="O44" s="183">
        <f t="shared" si="11"/>
        <v>1.54</v>
      </c>
      <c r="P44" s="184">
        <f t="shared" si="12"/>
        <v>17.864000000000001</v>
      </c>
      <c r="Q44" s="8"/>
      <c r="R44" s="183">
        <f t="shared" si="13"/>
        <v>22.955555555555556</v>
      </c>
      <c r="V44" s="51"/>
      <c r="AA44" s="79"/>
      <c r="AB44" s="51"/>
      <c r="AC44" s="79"/>
      <c r="AD44" s="51"/>
    </row>
    <row r="45" spans="1:30" x14ac:dyDescent="0.25">
      <c r="A45" s="8" t="s">
        <v>386</v>
      </c>
      <c r="B45" s="170" t="str">
        <f>VLOOKUP(A45,concorrenti!A:B,2,0)</f>
        <v>CAVEM</v>
      </c>
      <c r="C45" s="170">
        <f>VLOOKUP(A45,concorrenti!A:E,5,0)</f>
        <v>0</v>
      </c>
      <c r="D45" s="71" t="s">
        <v>351</v>
      </c>
      <c r="E45" s="71" t="s">
        <v>554</v>
      </c>
      <c r="F45" s="8">
        <v>1969</v>
      </c>
      <c r="G45" s="8"/>
      <c r="H45" s="71">
        <v>1132</v>
      </c>
      <c r="I45" s="135">
        <f t="shared" si="14"/>
        <v>1.69</v>
      </c>
      <c r="J45" s="135">
        <f t="shared" si="1"/>
        <v>1913.08</v>
      </c>
      <c r="L45" s="8">
        <v>34</v>
      </c>
      <c r="M45" s="8">
        <f>VLOOKUP(L45,Regolamento!A:B,2,1)</f>
        <v>7</v>
      </c>
      <c r="N45" s="135">
        <f t="shared" si="10"/>
        <v>1.45</v>
      </c>
      <c r="O45" s="183">
        <f t="shared" si="11"/>
        <v>1.54</v>
      </c>
      <c r="P45" s="183">
        <f t="shared" si="12"/>
        <v>15.631</v>
      </c>
      <c r="Q45" s="8"/>
      <c r="R45" s="183">
        <f t="shared" si="13"/>
        <v>25.155555555555555</v>
      </c>
      <c r="AA45" s="79"/>
      <c r="AB45" s="51"/>
      <c r="AC45" s="79"/>
      <c r="AD45" s="51"/>
    </row>
    <row r="46" spans="1:30" s="72" customFormat="1" x14ac:dyDescent="0.25">
      <c r="A46" s="8" t="s">
        <v>688</v>
      </c>
      <c r="B46" s="170" t="str">
        <f>VLOOKUP(A46,concorrenti!A:B,2,0)</f>
        <v>CMAE</v>
      </c>
      <c r="C46" s="170">
        <f>VLOOKUP(A46,concorrenti!A:E,5,0)</f>
        <v>0</v>
      </c>
      <c r="D46" s="71" t="s">
        <v>354</v>
      </c>
      <c r="E46" s="71" t="s">
        <v>722</v>
      </c>
      <c r="F46" s="8">
        <v>1976</v>
      </c>
      <c r="G46" s="8"/>
      <c r="H46" s="71">
        <v>1200</v>
      </c>
      <c r="I46" s="135">
        <f t="shared" si="14"/>
        <v>1.76</v>
      </c>
      <c r="J46" s="135">
        <f t="shared" si="1"/>
        <v>2112</v>
      </c>
      <c r="K46" s="8"/>
      <c r="L46" s="8">
        <v>35</v>
      </c>
      <c r="M46" s="8">
        <f>VLOOKUP(L46,Regolamento!A:B,2,1)</f>
        <v>6</v>
      </c>
      <c r="N46" s="135">
        <f t="shared" si="10"/>
        <v>1.45</v>
      </c>
      <c r="O46" s="183">
        <f t="shared" si="11"/>
        <v>1.54</v>
      </c>
      <c r="P46" s="183">
        <f t="shared" si="12"/>
        <v>13.398</v>
      </c>
      <c r="Q46" s="8"/>
      <c r="R46" s="183">
        <f t="shared" si="13"/>
        <v>26.666666666666668</v>
      </c>
      <c r="S46"/>
      <c r="T46" s="71"/>
      <c r="U46" s="4"/>
      <c r="V46"/>
      <c r="W46"/>
      <c r="X46"/>
      <c r="Y46"/>
      <c r="Z46"/>
      <c r="AA46" s="79"/>
      <c r="AB46" s="51"/>
      <c r="AC46" s="79"/>
      <c r="AD46" s="51"/>
    </row>
    <row r="47" spans="1:30" s="72" customFormat="1" x14ac:dyDescent="0.25">
      <c r="A47" s="8" t="s">
        <v>438</v>
      </c>
      <c r="B47" s="170" t="str">
        <f>VLOOKUP(A47,concorrenti!A:B,2,0)</f>
        <v>CMAE</v>
      </c>
      <c r="C47" s="170">
        <f>VLOOKUP(A47,concorrenti!A:E,5,0)</f>
        <v>0</v>
      </c>
      <c r="D47" s="71" t="s">
        <v>717</v>
      </c>
      <c r="E47" s="71" t="s">
        <v>720</v>
      </c>
      <c r="F47" s="8">
        <v>1974</v>
      </c>
      <c r="G47" s="8"/>
      <c r="H47" s="71">
        <v>1355</v>
      </c>
      <c r="I47" s="135">
        <f t="shared" si="14"/>
        <v>1.74</v>
      </c>
      <c r="J47" s="135">
        <f t="shared" si="1"/>
        <v>2357.6999999999998</v>
      </c>
      <c r="K47" s="8"/>
      <c r="L47" s="8">
        <v>36</v>
      </c>
      <c r="M47" s="8">
        <f>VLOOKUP(L47,Regolamento!A:B,2,1)</f>
        <v>5</v>
      </c>
      <c r="N47" s="135">
        <f t="shared" si="10"/>
        <v>1.45</v>
      </c>
      <c r="O47" s="183">
        <f t="shared" si="11"/>
        <v>1.54</v>
      </c>
      <c r="P47" s="183">
        <f t="shared" si="12"/>
        <v>11.165000000000001</v>
      </c>
      <c r="Q47" s="8"/>
      <c r="R47" s="183">
        <f t="shared" si="13"/>
        <v>30.111111111111111</v>
      </c>
      <c r="U47" s="168"/>
      <c r="Z47"/>
      <c r="AA47" s="79"/>
      <c r="AB47" s="51"/>
      <c r="AC47" s="79"/>
      <c r="AD47" s="51"/>
    </row>
    <row r="48" spans="1:30" x14ac:dyDescent="0.25">
      <c r="A48" s="8" t="s">
        <v>161</v>
      </c>
      <c r="B48" s="170" t="str">
        <f>VLOOKUP(A48,concorrenti!A:B,2,0)</f>
        <v>VCC COMO</v>
      </c>
      <c r="C48" s="170">
        <f>VLOOKUP(A48,concorrenti!A:E,5,0)</f>
        <v>0</v>
      </c>
      <c r="D48" s="71" t="s">
        <v>104</v>
      </c>
      <c r="E48" s="71" t="s">
        <v>196</v>
      </c>
      <c r="F48" s="8">
        <v>1997</v>
      </c>
      <c r="G48" s="8"/>
      <c r="H48" s="71">
        <v>1343</v>
      </c>
      <c r="I48" s="135">
        <f t="shared" si="14"/>
        <v>1.97</v>
      </c>
      <c r="J48" s="135">
        <f t="shared" si="1"/>
        <v>2645.71</v>
      </c>
      <c r="K48" s="8"/>
      <c r="L48" s="8">
        <v>37</v>
      </c>
      <c r="M48" s="8">
        <f>VLOOKUP(L48,Regolamento!A:B,2,1)</f>
        <v>4</v>
      </c>
      <c r="N48" s="135">
        <f t="shared" si="10"/>
        <v>1.45</v>
      </c>
      <c r="O48" s="183">
        <f t="shared" si="11"/>
        <v>1.54</v>
      </c>
      <c r="P48" s="188">
        <f t="shared" si="12"/>
        <v>8.9320000000000004</v>
      </c>
      <c r="Q48" s="8"/>
      <c r="R48" s="183">
        <f t="shared" si="13"/>
        <v>29.844444444444445</v>
      </c>
      <c r="S48" s="72"/>
      <c r="T48" s="72"/>
      <c r="U48" s="168"/>
      <c r="V48" s="72"/>
      <c r="W48" s="72"/>
      <c r="X48" s="72"/>
      <c r="Y48" s="72"/>
      <c r="AA48" s="79"/>
      <c r="AB48" s="51"/>
      <c r="AC48" s="79"/>
      <c r="AD48" s="51"/>
    </row>
    <row r="49" spans="1:30" x14ac:dyDescent="0.25">
      <c r="A49" s="8" t="s">
        <v>685</v>
      </c>
      <c r="B49" s="170" t="str">
        <f>VLOOKUP(A49,concorrenti!A:B,2,0)</f>
        <v>VALTELLINA</v>
      </c>
      <c r="C49" s="170">
        <f>VLOOKUP(A49,concorrenti!A:E,5,0)</f>
        <v>0</v>
      </c>
      <c r="D49" s="71" t="s">
        <v>547</v>
      </c>
      <c r="E49" s="71" t="s">
        <v>698</v>
      </c>
      <c r="F49" s="8">
        <v>1957</v>
      </c>
      <c r="G49" s="8"/>
      <c r="H49" s="71">
        <v>2048</v>
      </c>
      <c r="I49" s="135">
        <f t="shared" si="14"/>
        <v>1.5699999999999998</v>
      </c>
      <c r="J49" s="135">
        <f t="shared" si="1"/>
        <v>3215.3599999999997</v>
      </c>
      <c r="L49" s="8">
        <v>38</v>
      </c>
      <c r="M49" s="8">
        <f>VLOOKUP(L49,Regolamento!A:B,2,1)</f>
        <v>3</v>
      </c>
      <c r="N49" s="135">
        <f t="shared" si="10"/>
        <v>1.45</v>
      </c>
      <c r="O49" s="183">
        <f t="shared" si="11"/>
        <v>1.54</v>
      </c>
      <c r="P49" s="183">
        <f t="shared" si="12"/>
        <v>6.6989999999999998</v>
      </c>
      <c r="Q49" s="8"/>
      <c r="R49" s="183">
        <f t="shared" si="13"/>
        <v>45.511111111111113</v>
      </c>
      <c r="AA49" s="79"/>
      <c r="AB49" s="51"/>
      <c r="AC49" s="79"/>
      <c r="AD49" s="51"/>
    </row>
    <row r="50" spans="1:30" x14ac:dyDescent="0.25">
      <c r="A50" s="8" t="s">
        <v>71</v>
      </c>
      <c r="B50" s="170" t="str">
        <f>VLOOKUP(A50,concorrenti!A:B,2,0)</f>
        <v>CASTELLOTTI</v>
      </c>
      <c r="C50" s="170">
        <f>VLOOKUP(A50,concorrenti!A:E,5,0)</f>
        <v>0</v>
      </c>
      <c r="D50" s="71" t="s">
        <v>727</v>
      </c>
      <c r="E50" s="71" t="s">
        <v>728</v>
      </c>
      <c r="F50" s="8">
        <v>1995</v>
      </c>
      <c r="G50" s="8"/>
      <c r="H50" s="71">
        <v>1711</v>
      </c>
      <c r="I50" s="135">
        <f t="shared" si="14"/>
        <v>1.95</v>
      </c>
      <c r="J50" s="135">
        <f t="shared" si="1"/>
        <v>3336.45</v>
      </c>
      <c r="L50" s="8">
        <v>39</v>
      </c>
      <c r="M50" s="8">
        <f>VLOOKUP(L50,Regolamento!A:B,2,1)</f>
        <v>2</v>
      </c>
      <c r="N50" s="135">
        <f t="shared" si="10"/>
        <v>1.45</v>
      </c>
      <c r="O50" s="183">
        <f t="shared" si="11"/>
        <v>1.54</v>
      </c>
      <c r="P50" s="183">
        <f t="shared" si="12"/>
        <v>4.4660000000000002</v>
      </c>
      <c r="Q50" s="8"/>
      <c r="R50" s="183">
        <f t="shared" si="13"/>
        <v>38.022222222222226</v>
      </c>
      <c r="AA50" s="79"/>
      <c r="AB50" s="51"/>
      <c r="AC50" s="79"/>
      <c r="AD50" s="51"/>
    </row>
    <row r="51" spans="1:30" x14ac:dyDescent="0.25">
      <c r="A51" s="8" t="s">
        <v>307</v>
      </c>
      <c r="B51" s="170" t="str">
        <f>VLOOKUP(A51,concorrenti!A:B,2,0)</f>
        <v xml:space="preserve"> CAVEC</v>
      </c>
      <c r="C51" s="170">
        <f>VLOOKUP(A51,concorrenti!A:E,5,0)</f>
        <v>0</v>
      </c>
      <c r="D51" s="71" t="s">
        <v>715</v>
      </c>
      <c r="E51" s="71" t="s">
        <v>716</v>
      </c>
      <c r="F51" s="8">
        <v>1980</v>
      </c>
      <c r="G51" s="8"/>
      <c r="H51" s="71">
        <v>1942</v>
      </c>
      <c r="I51" s="135">
        <f t="shared" si="14"/>
        <v>1.8</v>
      </c>
      <c r="J51" s="135">
        <f t="shared" si="1"/>
        <v>3495.6</v>
      </c>
      <c r="K51" s="8"/>
      <c r="L51" s="8">
        <v>40</v>
      </c>
      <c r="M51" s="8">
        <f>VLOOKUP(L51,Regolamento!A:B,2,1)</f>
        <v>1</v>
      </c>
      <c r="N51" s="135">
        <f t="shared" si="10"/>
        <v>1.45</v>
      </c>
      <c r="O51" s="183">
        <f t="shared" si="11"/>
        <v>1.54</v>
      </c>
      <c r="P51" s="183">
        <f t="shared" si="12"/>
        <v>2.2330000000000001</v>
      </c>
      <c r="Q51" s="8"/>
      <c r="R51" s="183">
        <f t="shared" si="13"/>
        <v>43.155555555555559</v>
      </c>
      <c r="T51" s="71"/>
      <c r="AA51" s="79"/>
      <c r="AB51" s="51"/>
      <c r="AC51" s="79"/>
      <c r="AD51" s="51"/>
    </row>
    <row r="52" spans="1:30" x14ac:dyDescent="0.25">
      <c r="A52" s="8" t="s">
        <v>687</v>
      </c>
      <c r="B52" s="170" t="str">
        <f>VLOOKUP(A52,concorrenti!A:B,2,0)</f>
        <v>CMAE</v>
      </c>
      <c r="C52" s="170">
        <f>VLOOKUP(A52,concorrenti!A:E,5,0)</f>
        <v>0</v>
      </c>
      <c r="D52" s="71" t="s">
        <v>713</v>
      </c>
      <c r="E52" s="71" t="s">
        <v>714</v>
      </c>
      <c r="F52" s="8">
        <v>1971</v>
      </c>
      <c r="G52" s="8"/>
      <c r="H52" s="71">
        <v>2176</v>
      </c>
      <c r="I52" s="135">
        <f t="shared" si="14"/>
        <v>1.71</v>
      </c>
      <c r="J52" s="135">
        <f t="shared" si="1"/>
        <v>3720.96</v>
      </c>
      <c r="K52" s="8"/>
      <c r="L52" s="8">
        <v>41</v>
      </c>
      <c r="M52" s="8">
        <f>VLOOKUP(L52,Regolamento!A:B,2,1)</f>
        <v>0.5</v>
      </c>
      <c r="N52" s="135">
        <f t="shared" si="10"/>
        <v>1.45</v>
      </c>
      <c r="O52" s="183">
        <f t="shared" si="11"/>
        <v>1.54</v>
      </c>
      <c r="P52" s="183">
        <f t="shared" si="12"/>
        <v>1.1165</v>
      </c>
      <c r="Q52" s="8"/>
      <c r="R52" s="183">
        <f t="shared" si="13"/>
        <v>48.355555555555554</v>
      </c>
      <c r="T52" s="71"/>
      <c r="AA52" s="79"/>
      <c r="AB52" s="51"/>
      <c r="AC52" s="79"/>
      <c r="AD52" s="51"/>
    </row>
    <row r="53" spans="1:30" x14ac:dyDescent="0.25">
      <c r="A53" s="8" t="s">
        <v>683</v>
      </c>
      <c r="B53" s="170" t="str">
        <f>VLOOKUP(A53,concorrenti!A:B,2,0)</f>
        <v>CMAE</v>
      </c>
      <c r="C53" s="170">
        <f>VLOOKUP(A53,concorrenti!A:E,5,0)</f>
        <v>0</v>
      </c>
      <c r="D53" s="71" t="s">
        <v>695</v>
      </c>
      <c r="E53" s="71" t="s">
        <v>696</v>
      </c>
      <c r="F53" s="8">
        <v>1926</v>
      </c>
      <c r="G53" s="8"/>
      <c r="H53" s="71">
        <v>3434</v>
      </c>
      <c r="I53" s="135">
        <f t="shared" si="14"/>
        <v>1.26</v>
      </c>
      <c r="J53" s="135">
        <f t="shared" si="1"/>
        <v>4326.84</v>
      </c>
      <c r="K53" s="8"/>
      <c r="L53" s="8">
        <v>42</v>
      </c>
      <c r="M53" s="8">
        <f>VLOOKUP(L53,Regolamento!A:B,2,1)</f>
        <v>0.5</v>
      </c>
      <c r="N53" s="135">
        <f t="shared" si="10"/>
        <v>1.45</v>
      </c>
      <c r="O53" s="183">
        <f t="shared" si="11"/>
        <v>1.54</v>
      </c>
      <c r="P53" s="183">
        <f t="shared" si="12"/>
        <v>1.1165</v>
      </c>
      <c r="Q53" s="8"/>
      <c r="R53" s="183">
        <f t="shared" si="13"/>
        <v>76.311111111111117</v>
      </c>
      <c r="T53" s="71"/>
      <c r="AA53" s="79"/>
      <c r="AB53" s="51"/>
      <c r="AC53" s="79"/>
      <c r="AD53" s="51"/>
    </row>
    <row r="54" spans="1:30" x14ac:dyDescent="0.25">
      <c r="A54" s="8" t="s">
        <v>689</v>
      </c>
      <c r="B54" s="170" t="str">
        <f>VLOOKUP(A54,concorrenti!A:B,2,0)</f>
        <v>CMAE</v>
      </c>
      <c r="C54" s="170">
        <f>VLOOKUP(A54,concorrenti!A:E,5,0)</f>
        <v>0</v>
      </c>
      <c r="D54" s="71" t="s">
        <v>715</v>
      </c>
      <c r="E54" s="71" t="s">
        <v>724</v>
      </c>
      <c r="F54" s="8">
        <v>1982</v>
      </c>
      <c r="G54" s="8"/>
      <c r="H54" s="71">
        <v>6792</v>
      </c>
      <c r="I54" s="135">
        <f t="shared" si="14"/>
        <v>1.8199999999999998</v>
      </c>
      <c r="J54" s="135">
        <f t="shared" si="1"/>
        <v>12361.439999999999</v>
      </c>
      <c r="K54" s="8"/>
      <c r="L54" s="8">
        <v>43</v>
      </c>
      <c r="M54" s="8">
        <f>VLOOKUP(L54,Regolamento!A:B,2,1)</f>
        <v>0.5</v>
      </c>
      <c r="N54" s="135">
        <f t="shared" si="10"/>
        <v>1.45</v>
      </c>
      <c r="O54" s="183">
        <f t="shared" si="11"/>
        <v>1.54</v>
      </c>
      <c r="P54" s="183">
        <f t="shared" si="12"/>
        <v>1.1165</v>
      </c>
      <c r="Q54" s="8"/>
      <c r="R54" s="183">
        <f t="shared" si="13"/>
        <v>150.93333333333334</v>
      </c>
      <c r="T54" s="71"/>
      <c r="AA54" s="79"/>
      <c r="AB54" s="51"/>
      <c r="AC54" s="79"/>
      <c r="AD54" s="51"/>
    </row>
    <row r="55" spans="1:30" x14ac:dyDescent="0.25">
      <c r="A55" s="8"/>
      <c r="B55" s="170"/>
      <c r="C55" s="170"/>
      <c r="D55" s="71"/>
      <c r="E55" s="71"/>
      <c r="F55" s="8"/>
      <c r="G55" s="8"/>
      <c r="H55" s="71"/>
      <c r="I55" s="135"/>
      <c r="J55" s="135"/>
      <c r="K55" s="8"/>
      <c r="L55" s="8"/>
      <c r="M55" s="8"/>
      <c r="N55" s="135"/>
      <c r="O55" s="183"/>
      <c r="P55" s="183"/>
      <c r="Q55" s="8"/>
      <c r="R55" s="183"/>
      <c r="T55" s="71"/>
      <c r="AA55" s="79"/>
      <c r="AB55" s="51"/>
      <c r="AC55" s="79"/>
      <c r="AD55" s="51"/>
    </row>
    <row r="56" spans="1:30" x14ac:dyDescent="0.25">
      <c r="A56" s="54" t="s">
        <v>597</v>
      </c>
      <c r="B56" s="170"/>
      <c r="C56" s="170"/>
      <c r="D56" s="115"/>
      <c r="E56" s="115"/>
      <c r="G56" s="113"/>
      <c r="H56" s="115"/>
      <c r="I56" s="114"/>
      <c r="J56" s="114"/>
      <c r="K56" s="8"/>
      <c r="L56" s="8"/>
      <c r="M56" s="8"/>
      <c r="N56" s="135"/>
      <c r="O56" s="183"/>
      <c r="P56" s="183"/>
      <c r="Q56" s="8"/>
      <c r="R56" s="183"/>
      <c r="T56" s="71"/>
      <c r="AC56" s="79"/>
      <c r="AD56" s="51"/>
    </row>
    <row r="57" spans="1:30" x14ac:dyDescent="0.25">
      <c r="A57" s="8" t="s">
        <v>684</v>
      </c>
      <c r="B57" s="170" t="str">
        <f>VLOOKUP(A57,concorrenti!A:B,2,0)</f>
        <v>CASTELLOTTI</v>
      </c>
      <c r="C57" s="170">
        <f>VLOOKUP(A57,concorrenti!A:E,5,0)</f>
        <v>0</v>
      </c>
      <c r="D57" s="71" t="s">
        <v>547</v>
      </c>
      <c r="E57" s="187" t="s">
        <v>620</v>
      </c>
      <c r="F57" s="8">
        <v>1953</v>
      </c>
      <c r="G57" s="8"/>
      <c r="H57" s="206" t="s">
        <v>529</v>
      </c>
      <c r="I57" s="206"/>
      <c r="J57" s="135"/>
      <c r="K57" s="8"/>
      <c r="L57" s="8"/>
      <c r="M57" s="8"/>
      <c r="N57" s="135"/>
      <c r="O57" s="183"/>
      <c r="P57" s="183">
        <v>1.0000000000000001E-5</v>
      </c>
      <c r="Q57" s="8"/>
      <c r="R57" s="183"/>
    </row>
    <row r="58" spans="1:30" ht="15" customHeight="1" x14ac:dyDescent="0.25">
      <c r="A58" s="8" t="s">
        <v>432</v>
      </c>
      <c r="B58" s="170" t="str">
        <f>VLOOKUP(A58,concorrenti!A:B,2,0)</f>
        <v>CASTELLOTTI</v>
      </c>
      <c r="C58" s="170">
        <f>VLOOKUP(A58,concorrenti!A:E,5,0)</f>
        <v>0</v>
      </c>
      <c r="D58" s="71" t="s">
        <v>103</v>
      </c>
      <c r="E58" s="71" t="s">
        <v>32</v>
      </c>
      <c r="F58" s="8">
        <v>1957</v>
      </c>
      <c r="G58" s="8"/>
      <c r="H58" s="206" t="s">
        <v>529</v>
      </c>
      <c r="I58" s="206"/>
      <c r="J58" s="135"/>
      <c r="K58" s="8"/>
      <c r="L58" s="8"/>
      <c r="M58" s="8"/>
      <c r="N58" s="135"/>
      <c r="O58" s="183"/>
      <c r="P58" s="183">
        <v>1.0000000000000001E-5</v>
      </c>
      <c r="Q58" s="8"/>
      <c r="R58" s="183"/>
      <c r="T58" s="71"/>
      <c r="AD58" s="165"/>
    </row>
    <row r="59" spans="1:30" s="165" customFormat="1" x14ac:dyDescent="0.25">
      <c r="A59" s="8" t="s">
        <v>686</v>
      </c>
      <c r="B59" s="170" t="str">
        <f>VLOOKUP(A59,concorrenti!A:B,2,0)</f>
        <v>CMAE</v>
      </c>
      <c r="C59" s="170">
        <f>VLOOKUP(A59,concorrenti!A:E,5,0)</f>
        <v>0</v>
      </c>
      <c r="D59" s="71" t="s">
        <v>700</v>
      </c>
      <c r="E59" s="71" t="s">
        <v>701</v>
      </c>
      <c r="F59" s="8">
        <v>1962</v>
      </c>
      <c r="G59" s="8"/>
      <c r="H59" s="206" t="s">
        <v>740</v>
      </c>
      <c r="I59" s="206"/>
      <c r="J59" s="206"/>
      <c r="K59" s="8"/>
      <c r="L59" s="8"/>
      <c r="M59" s="8"/>
      <c r="N59" s="135"/>
      <c r="O59" s="183"/>
      <c r="P59" s="183">
        <v>1.0000000000000001E-5</v>
      </c>
      <c r="Q59" s="8"/>
      <c r="R59" s="183"/>
      <c r="S59"/>
      <c r="T59" s="71"/>
      <c r="U59" s="4"/>
      <c r="V59"/>
      <c r="W59"/>
      <c r="X59"/>
      <c r="Y59"/>
      <c r="Z59"/>
      <c r="AA59"/>
      <c r="AB59"/>
      <c r="AC59"/>
      <c r="AD59"/>
    </row>
    <row r="60" spans="1:30" x14ac:dyDescent="0.25">
      <c r="A60" s="8" t="s">
        <v>77</v>
      </c>
      <c r="B60" s="170" t="str">
        <f>VLOOKUP(A60,concorrenti!A:B,2,0)</f>
        <v>CASTELLOTTI</v>
      </c>
      <c r="C60" s="170">
        <f>VLOOKUP(A60,concorrenti!A:E,5,0)</f>
        <v>0</v>
      </c>
      <c r="D60" s="71" t="s">
        <v>102</v>
      </c>
      <c r="E60" s="71" t="s">
        <v>726</v>
      </c>
      <c r="F60" s="8">
        <v>1993</v>
      </c>
      <c r="G60" s="8"/>
      <c r="H60" s="206" t="s">
        <v>529</v>
      </c>
      <c r="I60" s="206"/>
      <c r="J60" s="135"/>
      <c r="K60" s="8"/>
      <c r="L60" s="8"/>
      <c r="M60" s="8"/>
      <c r="N60" s="135"/>
      <c r="O60" s="183"/>
      <c r="P60" s="183">
        <v>1.0000000000000001E-5</v>
      </c>
      <c r="Q60" s="8"/>
      <c r="R60" s="183"/>
      <c r="T60" s="86"/>
      <c r="U60" s="166"/>
      <c r="V60" s="165"/>
      <c r="W60" s="165"/>
      <c r="X60" s="165"/>
      <c r="Y60" s="165"/>
    </row>
    <row r="61" spans="1:30" ht="15" customHeight="1" x14ac:dyDescent="0.25">
      <c r="A61" s="8" t="s">
        <v>690</v>
      </c>
      <c r="B61" s="170" t="str">
        <f>VLOOKUP(A61,concorrenti!A:B,2,0)</f>
        <v>CMAE</v>
      </c>
      <c r="C61" s="170" t="str">
        <f>VLOOKUP(A61,concorrenti!A:E,5,0)</f>
        <v>X</v>
      </c>
      <c r="D61" s="71" t="s">
        <v>729</v>
      </c>
      <c r="E61" s="71" t="s">
        <v>730</v>
      </c>
      <c r="F61" s="8">
        <v>2002</v>
      </c>
      <c r="G61" s="8"/>
      <c r="H61" s="206" t="s">
        <v>742</v>
      </c>
      <c r="I61" s="206"/>
      <c r="J61" s="206"/>
      <c r="K61" s="8"/>
      <c r="L61" s="8"/>
      <c r="M61" s="8"/>
      <c r="N61" s="135"/>
      <c r="O61" s="183"/>
      <c r="P61" s="183">
        <v>1.0000000000000001E-5</v>
      </c>
      <c r="Q61" s="8"/>
      <c r="R61" s="183"/>
      <c r="T61" s="71"/>
    </row>
    <row r="62" spans="1:30" x14ac:dyDescent="0.25">
      <c r="T62" s="71"/>
    </row>
    <row r="63" spans="1:30" x14ac:dyDescent="0.25">
      <c r="T63" s="71"/>
      <c r="Z63" s="165"/>
      <c r="AA63" s="165"/>
      <c r="AB63" s="165"/>
    </row>
    <row r="64" spans="1:30" x14ac:dyDescent="0.25">
      <c r="P64" s="101">
        <f>SUM(P12:P60)</f>
        <v>1879.0695399999997</v>
      </c>
      <c r="T64" s="71"/>
    </row>
    <row r="65" spans="20:20" hidden="1" x14ac:dyDescent="0.25">
      <c r="T65" s="71"/>
    </row>
    <row r="66" spans="20:20" hidden="1" x14ac:dyDescent="0.25">
      <c r="T66" s="71"/>
    </row>
    <row r="67" spans="20:20" hidden="1" x14ac:dyDescent="0.25">
      <c r="T67" s="71"/>
    </row>
    <row r="68" spans="20:20" hidden="1" x14ac:dyDescent="0.25">
      <c r="T68" s="71"/>
    </row>
    <row r="69" spans="20:20" hidden="1" x14ac:dyDescent="0.25">
      <c r="T69" s="71"/>
    </row>
    <row r="70" spans="20:20" hidden="1" x14ac:dyDescent="0.25">
      <c r="T70" s="71"/>
    </row>
    <row r="71" spans="20:20" hidden="1" x14ac:dyDescent="0.25"/>
    <row r="72" spans="20:20" hidden="1" x14ac:dyDescent="0.25"/>
    <row r="73" spans="20:20" hidden="1" x14ac:dyDescent="0.25"/>
    <row r="74" spans="20:20" hidden="1" x14ac:dyDescent="0.25"/>
    <row r="75" spans="20:20" hidden="1" x14ac:dyDescent="0.25"/>
    <row r="76" spans="20:20" hidden="1" x14ac:dyDescent="0.25"/>
    <row r="77" spans="20:20" hidden="1" x14ac:dyDescent="0.25"/>
    <row r="78" spans="20:20" hidden="1" x14ac:dyDescent="0.25"/>
    <row r="79" spans="20:20" hidden="1" x14ac:dyDescent="0.25"/>
    <row r="80" spans="20:2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1:18" hidden="1" x14ac:dyDescent="0.25"/>
    <row r="98" spans="1:18" hidden="1" x14ac:dyDescent="0.25"/>
    <row r="100" spans="1:18" ht="15.75" x14ac:dyDescent="0.25">
      <c r="A100" s="140" t="s">
        <v>446</v>
      </c>
    </row>
    <row r="101" spans="1:18" x14ac:dyDescent="0.25">
      <c r="A101" s="8" t="s">
        <v>212</v>
      </c>
      <c r="B101" s="170" t="str">
        <f>VLOOKUP(A101,concorrenti!A:B,2,0)</f>
        <v>CMAE</v>
      </c>
      <c r="C101" s="170" t="str">
        <f>VLOOKUP(A101,concorrenti!A:E,5,1)</f>
        <v>X</v>
      </c>
      <c r="D101" s="115" t="s">
        <v>102</v>
      </c>
      <c r="E101" s="115" t="s">
        <v>735</v>
      </c>
      <c r="F101">
        <v>1973</v>
      </c>
      <c r="G101" s="116"/>
      <c r="H101" s="115">
        <v>1625</v>
      </c>
      <c r="I101" s="135">
        <f>IF(C101&lt;&gt;0,((1+RIGHT(F101,2)/100)-0.1),(1+RIGHT(F101,2)/100))</f>
        <v>1.63</v>
      </c>
      <c r="J101" s="114">
        <f>+I101*H101</f>
        <v>2648.75</v>
      </c>
      <c r="K101" s="113"/>
      <c r="L101" s="113">
        <v>1</v>
      </c>
      <c r="M101" s="113">
        <f>VLOOKUP(L101,Regolamento!A:B,2,1)</f>
        <v>50</v>
      </c>
      <c r="N101" s="114">
        <f t="shared" ref="N101" si="15">1+E$5/100</f>
        <v>1.45</v>
      </c>
      <c r="O101" s="114">
        <f t="shared" ref="O101" si="16">1+E$6/100</f>
        <v>1.54</v>
      </c>
      <c r="P101" s="15">
        <f>IF(H101&lt;&gt;0,+M101*N101*O101,0)</f>
        <v>111.65</v>
      </c>
      <c r="Q101" s="113"/>
      <c r="R101" s="15">
        <f>+H101/E$5</f>
        <v>36.111111111111114</v>
      </c>
    </row>
    <row r="102" spans="1:18" x14ac:dyDescent="0.25">
      <c r="A102" s="8" t="s">
        <v>240</v>
      </c>
      <c r="B102" s="170" t="str">
        <f>VLOOKUP(A102,concorrenti!A:B,2,0)</f>
        <v>GAMS</v>
      </c>
      <c r="C102" s="170">
        <f>VLOOKUP(A102,concorrenti!A:E,5,1)</f>
        <v>0</v>
      </c>
      <c r="D102" s="115" t="s">
        <v>717</v>
      </c>
      <c r="E102" s="115" t="s">
        <v>734</v>
      </c>
      <c r="F102">
        <v>1969</v>
      </c>
      <c r="G102" s="116"/>
      <c r="H102" s="115">
        <v>2308</v>
      </c>
      <c r="I102" s="135">
        <f t="shared" ref="I102:I104" si="17">IF(C102&lt;&gt;0,((1+RIGHT(F102,2)/100)-0.1),(1+RIGHT(F102,2)/100))</f>
        <v>1.69</v>
      </c>
      <c r="J102" s="114">
        <f t="shared" ref="J102:J104" si="18">+I102*H102</f>
        <v>3900.52</v>
      </c>
      <c r="K102" s="113"/>
      <c r="L102" s="113">
        <v>2</v>
      </c>
      <c r="M102" s="113">
        <f>VLOOKUP(L102,Regolamento!A:B,2,1)</f>
        <v>45</v>
      </c>
      <c r="N102" s="114">
        <f t="shared" ref="N102:N104" si="19">1+E$5/100</f>
        <v>1.45</v>
      </c>
      <c r="O102" s="114">
        <f t="shared" ref="O102:O104" si="20">1+E$6/100</f>
        <v>1.54</v>
      </c>
      <c r="P102" s="15">
        <f t="shared" ref="P102:P104" si="21">IF(H102&lt;&gt;0,+M102*N102*O102,0)</f>
        <v>100.485</v>
      </c>
      <c r="Q102" s="113"/>
      <c r="R102" s="15">
        <f t="shared" ref="R102:R104" si="22">+H102/E$5</f>
        <v>51.288888888888891</v>
      </c>
    </row>
    <row r="103" spans="1:18" x14ac:dyDescent="0.25">
      <c r="A103" s="8" t="s">
        <v>83</v>
      </c>
      <c r="B103" s="170" t="str">
        <f>VLOOKUP(A103,concorrenti!A:B,2,0)</f>
        <v>VAMS</v>
      </c>
      <c r="C103" s="170">
        <f>VLOOKUP(A103,concorrenti!A:E,5,1)</f>
        <v>0</v>
      </c>
      <c r="D103" s="115" t="s">
        <v>102</v>
      </c>
      <c r="E103" s="115" t="s">
        <v>526</v>
      </c>
      <c r="F103">
        <v>1987</v>
      </c>
      <c r="G103" s="116"/>
      <c r="H103" s="115">
        <v>2832</v>
      </c>
      <c r="I103" s="135">
        <f t="shared" si="17"/>
        <v>1.87</v>
      </c>
      <c r="J103" s="114">
        <f t="shared" si="18"/>
        <v>5295.84</v>
      </c>
      <c r="K103" s="113"/>
      <c r="L103" s="113">
        <v>3</v>
      </c>
      <c r="M103" s="113">
        <f>VLOOKUP(L103,Regolamento!A:B,2,1)</f>
        <v>41</v>
      </c>
      <c r="N103" s="114">
        <f t="shared" si="19"/>
        <v>1.45</v>
      </c>
      <c r="O103" s="114">
        <f t="shared" si="20"/>
        <v>1.54</v>
      </c>
      <c r="P103" s="15">
        <f t="shared" si="21"/>
        <v>91.552999999999997</v>
      </c>
      <c r="Q103" s="113"/>
      <c r="R103" s="15">
        <f t="shared" si="22"/>
        <v>62.93333333333333</v>
      </c>
    </row>
    <row r="104" spans="1:18" x14ac:dyDescent="0.25">
      <c r="A104" s="8" t="s">
        <v>693</v>
      </c>
      <c r="B104" s="170" t="str">
        <f>VLOOKUP(A104,concorrenti!A:B,2,0)</f>
        <v>CMAE</v>
      </c>
      <c r="C104" s="170">
        <f>VLOOKUP(A104,concorrenti!A:E,5,1)</f>
        <v>0</v>
      </c>
      <c r="D104" s="115" t="s">
        <v>700</v>
      </c>
      <c r="E104" s="115" t="s">
        <v>733</v>
      </c>
      <c r="F104">
        <v>1963</v>
      </c>
      <c r="G104" s="116"/>
      <c r="H104" s="115">
        <v>6672</v>
      </c>
      <c r="I104" s="135">
        <f t="shared" si="17"/>
        <v>1.63</v>
      </c>
      <c r="J104" s="114">
        <f t="shared" si="18"/>
        <v>10875.359999999999</v>
      </c>
      <c r="K104" s="113"/>
      <c r="L104" s="113">
        <v>4</v>
      </c>
      <c r="M104" s="113">
        <f>VLOOKUP(L104,Regolamento!A:B,2,1)</f>
        <v>38</v>
      </c>
      <c r="N104" s="114">
        <f t="shared" si="19"/>
        <v>1.45</v>
      </c>
      <c r="O104" s="114">
        <f t="shared" si="20"/>
        <v>1.54</v>
      </c>
      <c r="P104" s="15">
        <f t="shared" si="21"/>
        <v>84.853999999999999</v>
      </c>
      <c r="Q104" s="113"/>
      <c r="R104" s="15">
        <f t="shared" si="22"/>
        <v>148.26666666666668</v>
      </c>
    </row>
    <row r="105" spans="1:18" x14ac:dyDescent="0.25">
      <c r="A105" s="8" t="s">
        <v>694</v>
      </c>
      <c r="B105" s="170" t="str">
        <f>VLOOKUP(A105,concorrenti!A:B,2,0)</f>
        <v>VCC COMO</v>
      </c>
      <c r="C105" s="170">
        <f>VLOOKUP(A105,concorrenti!A:E,5,1)</f>
        <v>0</v>
      </c>
      <c r="D105" s="115" t="s">
        <v>736</v>
      </c>
      <c r="E105" s="115" t="s">
        <v>737</v>
      </c>
      <c r="F105">
        <v>2005</v>
      </c>
      <c r="H105">
        <v>6525</v>
      </c>
      <c r="I105" s="4">
        <v>2.0499999999999998</v>
      </c>
      <c r="J105" s="114">
        <f t="shared" ref="J105" si="23">+I105*H105</f>
        <v>13376.249999999998</v>
      </c>
      <c r="L105" s="113">
        <v>5</v>
      </c>
      <c r="M105" s="113">
        <f>VLOOKUP(L105,Regolamento!A:B,2,1)</f>
        <v>36</v>
      </c>
      <c r="N105" s="114">
        <f t="shared" ref="N105" si="24">1+E$5/100</f>
        <v>1.45</v>
      </c>
      <c r="O105" s="114">
        <f t="shared" ref="O105" si="25">1+E$6/100</f>
        <v>1.54</v>
      </c>
      <c r="P105" s="15">
        <f t="shared" ref="P105" si="26">IF(H105&lt;&gt;0,+M105*N105*O105,0)</f>
        <v>80.387999999999991</v>
      </c>
      <c r="Q105" s="113"/>
      <c r="R105" s="15">
        <f t="shared" ref="R105" si="27">+H105/E$5</f>
        <v>145</v>
      </c>
    </row>
    <row r="106" spans="1:18" x14ac:dyDescent="0.25">
      <c r="A106" s="8"/>
      <c r="B106" s="170"/>
      <c r="C106" s="170"/>
      <c r="D106" s="115"/>
      <c r="E106" s="115"/>
      <c r="J106" s="114"/>
      <c r="L106" s="113"/>
      <c r="M106" s="113"/>
      <c r="N106" s="114"/>
      <c r="O106" s="114"/>
      <c r="P106" s="15"/>
      <c r="Q106" s="113"/>
      <c r="R106" s="15"/>
    </row>
    <row r="107" spans="1:18" x14ac:dyDescent="0.25">
      <c r="A107" s="54" t="s">
        <v>597</v>
      </c>
      <c r="G107" s="116"/>
      <c r="H107" s="115"/>
      <c r="I107" s="135"/>
      <c r="J107" s="114"/>
      <c r="K107" s="113"/>
      <c r="L107" s="113"/>
      <c r="M107" s="113"/>
      <c r="N107" s="114"/>
      <c r="O107" s="114"/>
      <c r="P107" s="15"/>
      <c r="Q107" s="113"/>
      <c r="R107" s="15"/>
    </row>
    <row r="108" spans="1:18" x14ac:dyDescent="0.25">
      <c r="A108" s="8" t="s">
        <v>692</v>
      </c>
      <c r="B108" s="170" t="str">
        <f>VLOOKUP(A108,concorrenti!A:B,2,0)</f>
        <v>CMAE</v>
      </c>
      <c r="C108" s="170">
        <f>VLOOKUP(A108,concorrenti!A:E,5,1)</f>
        <v>0</v>
      </c>
      <c r="D108" s="115" t="s">
        <v>700</v>
      </c>
      <c r="E108" s="115" t="s">
        <v>732</v>
      </c>
      <c r="F108">
        <v>1960</v>
      </c>
      <c r="H108" s="206" t="s">
        <v>741</v>
      </c>
      <c r="I108" s="206"/>
      <c r="J108" s="206"/>
      <c r="P108" s="15">
        <v>1E-4</v>
      </c>
    </row>
    <row r="110" spans="1:18" x14ac:dyDescent="0.25">
      <c r="A110" s="8"/>
      <c r="B110" s="170"/>
      <c r="C110" s="170"/>
      <c r="D110" s="115"/>
      <c r="E110" s="115"/>
      <c r="P110" s="101">
        <f>SUM(P101:P109)</f>
        <v>468.93009999999992</v>
      </c>
    </row>
    <row r="111" spans="1:18" x14ac:dyDescent="0.25">
      <c r="A111" s="8"/>
      <c r="B111" s="170"/>
      <c r="C111" s="170"/>
      <c r="D111" s="115"/>
      <c r="E111" s="115"/>
    </row>
    <row r="112" spans="1:18" x14ac:dyDescent="0.25">
      <c r="A112" s="8"/>
      <c r="B112" s="170"/>
      <c r="C112" s="170"/>
      <c r="D112" s="115"/>
      <c r="E112" s="115"/>
    </row>
  </sheetData>
  <sheetProtection algorithmName="SHA-512" hashValue="VNPMaBDWAIILhwaNqpAAOpqjm02fOTkKlA9r7EzvjYClY56d7ruMFj99jtsuEmMxrB3MpQHSbfzZCUl3EX6MGQ==" saltValue="QHDSZbsqmf13zan1VEmnUg==" spinCount="100000" sheet="1" objects="1" scenarios="1"/>
  <sortState ref="T1:U14">
    <sortCondition descending="1" ref="U1:U14"/>
  </sortState>
  <mergeCells count="9">
    <mergeCell ref="H108:J108"/>
    <mergeCell ref="H61:J61"/>
    <mergeCell ref="H60:I60"/>
    <mergeCell ref="H59:J59"/>
    <mergeCell ref="H1:P1"/>
    <mergeCell ref="H8:J8"/>
    <mergeCell ref="N8:O8"/>
    <mergeCell ref="H58:I58"/>
    <mergeCell ref="H57:I5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6BF3-C3C5-4F21-8543-05015D1FB644}">
  <sheetPr>
    <tabColor rgb="FF92D050"/>
  </sheetPr>
  <dimension ref="A1:W105"/>
  <sheetViews>
    <sheetView workbookViewId="0">
      <selection activeCell="D4" sqref="D4"/>
    </sheetView>
  </sheetViews>
  <sheetFormatPr defaultRowHeight="15" x14ac:dyDescent="0.25"/>
  <cols>
    <col min="1" max="1" width="27.140625" bestFit="1" customWidth="1"/>
    <col min="2" max="2" width="20.42578125" bestFit="1" customWidth="1"/>
    <col min="3" max="3" width="9.85546875" bestFit="1" customWidth="1"/>
    <col min="4" max="4" width="18.7109375" customWidth="1"/>
    <col min="5" max="5" width="30.42578125" customWidth="1"/>
    <col min="6" max="6" width="5.7109375" bestFit="1" customWidth="1"/>
    <col min="7" max="7" width="3.140625" customWidth="1"/>
    <col min="8" max="8" width="8.28515625" bestFit="1" customWidth="1"/>
    <col min="9" max="9" width="9.7109375" bestFit="1" customWidth="1"/>
    <col min="10" max="10" width="10.5703125" bestFit="1" customWidth="1"/>
    <col min="11" max="11" width="2.5703125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2.5703125" customWidth="1"/>
    <col min="20" max="20" width="19" bestFit="1" customWidth="1"/>
    <col min="21" max="21" width="9.140625" style="4"/>
    <col min="22" max="22" width="3" bestFit="1" customWidth="1"/>
  </cols>
  <sheetData>
    <row r="1" spans="1:23" ht="15.75" x14ac:dyDescent="0.25">
      <c r="A1" t="s">
        <v>46</v>
      </c>
      <c r="C1" s="1"/>
      <c r="E1" s="33"/>
      <c r="H1" s="203" t="s">
        <v>680</v>
      </c>
      <c r="I1" s="203"/>
      <c r="J1" s="203"/>
      <c r="K1" s="203"/>
      <c r="L1" s="203"/>
      <c r="M1" s="203"/>
      <c r="N1" s="203"/>
      <c r="O1" s="203"/>
      <c r="P1" s="203"/>
      <c r="T1" t="s">
        <v>94</v>
      </c>
      <c r="U1" s="4">
        <v>278.62</v>
      </c>
      <c r="V1">
        <v>15</v>
      </c>
    </row>
    <row r="2" spans="1:23" x14ac:dyDescent="0.25">
      <c r="A2" t="s">
        <v>47</v>
      </c>
      <c r="C2" s="1"/>
      <c r="E2" s="33">
        <v>45844</v>
      </c>
      <c r="I2" s="4"/>
      <c r="J2" s="4"/>
      <c r="T2" t="s">
        <v>93</v>
      </c>
      <c r="U2" s="4">
        <v>240.52</v>
      </c>
      <c r="V2">
        <v>12</v>
      </c>
    </row>
    <row r="3" spans="1:23" x14ac:dyDescent="0.25">
      <c r="A3" t="s">
        <v>62</v>
      </c>
      <c r="C3" s="1"/>
      <c r="E3" s="1" t="s">
        <v>321</v>
      </c>
      <c r="I3" s="4"/>
      <c r="J3" s="4"/>
      <c r="T3" t="s">
        <v>321</v>
      </c>
      <c r="U3" s="4">
        <v>233.38</v>
      </c>
      <c r="V3">
        <v>10</v>
      </c>
    </row>
    <row r="4" spans="1:23" x14ac:dyDescent="0.25">
      <c r="A4" t="s">
        <v>50</v>
      </c>
      <c r="C4" s="1"/>
      <c r="E4" s="1" t="s">
        <v>332</v>
      </c>
      <c r="I4" s="4"/>
      <c r="J4" s="4"/>
      <c r="T4" t="s">
        <v>318</v>
      </c>
      <c r="U4" s="4">
        <v>185.75</v>
      </c>
      <c r="V4">
        <v>8</v>
      </c>
    </row>
    <row r="5" spans="1:23" x14ac:dyDescent="0.25">
      <c r="A5" t="s">
        <v>48</v>
      </c>
      <c r="C5" s="1"/>
      <c r="E5" s="1">
        <v>62</v>
      </c>
      <c r="I5" s="4"/>
      <c r="J5" s="4"/>
      <c r="T5" t="s">
        <v>111</v>
      </c>
      <c r="U5" s="4">
        <v>133.36000000000001</v>
      </c>
      <c r="V5">
        <v>7</v>
      </c>
    </row>
    <row r="6" spans="1:23" x14ac:dyDescent="0.25">
      <c r="A6" t="s">
        <v>49</v>
      </c>
      <c r="C6" s="1"/>
      <c r="E6" s="1">
        <v>47</v>
      </c>
      <c r="I6" s="4"/>
      <c r="J6" s="4"/>
      <c r="T6" t="s">
        <v>109</v>
      </c>
      <c r="U6" s="4">
        <v>100.02</v>
      </c>
      <c r="V6">
        <v>6</v>
      </c>
    </row>
    <row r="7" spans="1:23" x14ac:dyDescent="0.25">
      <c r="T7" s="8" t="s">
        <v>320</v>
      </c>
      <c r="U7" s="4">
        <v>73.819999999999993</v>
      </c>
      <c r="V7">
        <v>5</v>
      </c>
    </row>
    <row r="8" spans="1:23" x14ac:dyDescent="0.25">
      <c r="A8" s="34" t="s">
        <v>43</v>
      </c>
      <c r="B8" s="67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04" t="s">
        <v>51</v>
      </c>
      <c r="I8" s="202"/>
      <c r="J8" s="205"/>
      <c r="K8" s="2"/>
      <c r="L8" s="25" t="s">
        <v>52</v>
      </c>
      <c r="M8" s="28"/>
      <c r="N8" s="202" t="s">
        <v>8</v>
      </c>
      <c r="O8" s="202"/>
      <c r="P8" s="29"/>
      <c r="T8" s="8" t="s">
        <v>108</v>
      </c>
      <c r="U8" s="4">
        <v>54.77</v>
      </c>
      <c r="V8">
        <v>4</v>
      </c>
    </row>
    <row r="9" spans="1:23" x14ac:dyDescent="0.25">
      <c r="C9" s="1"/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s="104" t="s">
        <v>368</v>
      </c>
      <c r="U9" s="4">
        <v>35.72</v>
      </c>
      <c r="V9">
        <v>2</v>
      </c>
    </row>
    <row r="10" spans="1:23" x14ac:dyDescent="0.25">
      <c r="C10" s="1"/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192"/>
      <c r="T10" t="s">
        <v>65</v>
      </c>
      <c r="U10" s="4">
        <v>23.81</v>
      </c>
      <c r="V10">
        <v>2</v>
      </c>
    </row>
    <row r="11" spans="1:23" ht="15.75" x14ac:dyDescent="0.25">
      <c r="A11" s="140" t="s">
        <v>480</v>
      </c>
      <c r="B11" s="111" t="s">
        <v>7</v>
      </c>
      <c r="C11" s="112"/>
      <c r="D11" s="113"/>
      <c r="E11" s="113"/>
      <c r="G11" s="113"/>
      <c r="H11" s="113"/>
      <c r="I11" s="114"/>
      <c r="J11" s="114"/>
      <c r="K11" s="113"/>
      <c r="L11" s="113"/>
      <c r="M11" s="113"/>
      <c r="N11" s="113"/>
      <c r="O11" s="113"/>
      <c r="P11" s="113"/>
      <c r="Q11" s="113"/>
      <c r="R11" s="3" t="s">
        <v>106</v>
      </c>
    </row>
    <row r="12" spans="1:23" x14ac:dyDescent="0.25">
      <c r="A12" t="s">
        <v>750</v>
      </c>
      <c r="B12" s="170" t="str">
        <f>VLOOKUP(A12,concorrenti!A:B,2,0)</f>
        <v>OROBICO</v>
      </c>
      <c r="C12" s="170">
        <f>VLOOKUP(A12,concorrenti!A:E,5,0)</f>
        <v>0</v>
      </c>
      <c r="D12" s="71" t="s">
        <v>820</v>
      </c>
      <c r="E12" s="63" t="s">
        <v>824</v>
      </c>
      <c r="F12" s="63">
        <v>1966</v>
      </c>
      <c r="G12" s="8"/>
      <c r="H12" s="71">
        <v>187</v>
      </c>
      <c r="I12" s="135">
        <f t="shared" ref="I12:I39" si="0">IF(C12&lt;&gt;0,((1+RIGHT(F12,2)/100)-0.1),(1+RIGHT(F12,2)/100))</f>
        <v>1.6600000000000001</v>
      </c>
      <c r="J12" s="135">
        <f t="shared" ref="J12:J48" si="1">+I12*H12</f>
        <v>310.42</v>
      </c>
      <c r="K12" s="8"/>
      <c r="L12" s="8">
        <v>1</v>
      </c>
      <c r="M12" s="8">
        <f>VLOOKUP(L12,Regolamento!A:B,2,1)</f>
        <v>50</v>
      </c>
      <c r="N12" s="135">
        <f t="shared" ref="N12:N48" si="2">1+E$5/100</f>
        <v>1.62</v>
      </c>
      <c r="O12" s="135">
        <f t="shared" ref="O12:O48" si="3">1+E$6/100</f>
        <v>1.47</v>
      </c>
      <c r="P12" s="183">
        <f t="shared" ref="P12:P48" si="4">IF(H12&lt;&gt;0,+M12*N12*O12,0)</f>
        <v>119.07</v>
      </c>
      <c r="Q12" s="8"/>
      <c r="R12" s="183">
        <f t="shared" ref="R12:R48" si="5">+H12/E$5</f>
        <v>3.0161290322580645</v>
      </c>
      <c r="W12" s="51"/>
    </row>
    <row r="13" spans="1:23" x14ac:dyDescent="0.25">
      <c r="A13" t="s">
        <v>744</v>
      </c>
      <c r="B13" s="170" t="str">
        <f>VLOOKUP(A13,concorrenti!A:B,2,0)</f>
        <v>CASTELLOTTI</v>
      </c>
      <c r="C13" s="170">
        <f>VLOOKUP(A13,concorrenti!A:E,5,0)</f>
        <v>0</v>
      </c>
      <c r="D13" s="71" t="s">
        <v>103</v>
      </c>
      <c r="E13" s="63" t="s">
        <v>783</v>
      </c>
      <c r="F13" s="63">
        <v>1946</v>
      </c>
      <c r="G13" s="8"/>
      <c r="H13" s="71">
        <v>235</v>
      </c>
      <c r="I13" s="135">
        <f t="shared" si="0"/>
        <v>1.46</v>
      </c>
      <c r="J13" s="135">
        <f t="shared" si="1"/>
        <v>343.09999999999997</v>
      </c>
      <c r="K13" s="8"/>
      <c r="L13" s="8">
        <v>2</v>
      </c>
      <c r="M13" s="8">
        <f>VLOOKUP(L13,Regolamento!A:B,2,1)</f>
        <v>45</v>
      </c>
      <c r="N13" s="135">
        <f t="shared" si="2"/>
        <v>1.62</v>
      </c>
      <c r="O13" s="135">
        <f t="shared" si="3"/>
        <v>1.47</v>
      </c>
      <c r="P13" s="183">
        <f t="shared" si="4"/>
        <v>107.16300000000001</v>
      </c>
      <c r="Q13" s="8"/>
      <c r="R13" s="183">
        <f t="shared" si="5"/>
        <v>3.7903225806451615</v>
      </c>
      <c r="W13" s="51"/>
    </row>
    <row r="14" spans="1:23" x14ac:dyDescent="0.25">
      <c r="A14" t="s">
        <v>761</v>
      </c>
      <c r="B14" s="170" t="str">
        <f>VLOOKUP(A14,concorrenti!A:B,2,0)</f>
        <v>VCC CARDUCCI</v>
      </c>
      <c r="C14" s="170">
        <f>VLOOKUP(A14,concorrenti!A:E,5,0)</f>
        <v>0</v>
      </c>
      <c r="D14" s="71" t="s">
        <v>166</v>
      </c>
      <c r="E14" s="63" t="s">
        <v>802</v>
      </c>
      <c r="F14" s="63">
        <v>1973</v>
      </c>
      <c r="G14" s="8"/>
      <c r="H14" s="71">
        <v>213</v>
      </c>
      <c r="I14" s="135">
        <f t="shared" si="0"/>
        <v>1.73</v>
      </c>
      <c r="J14" s="135">
        <f t="shared" si="1"/>
        <v>368.49</v>
      </c>
      <c r="K14" s="8"/>
      <c r="L14" s="8">
        <v>3</v>
      </c>
      <c r="M14" s="8">
        <f>VLOOKUP(L14,Regolamento!A:B,2,1)</f>
        <v>41</v>
      </c>
      <c r="N14" s="135">
        <f t="shared" si="2"/>
        <v>1.62</v>
      </c>
      <c r="O14" s="135">
        <f t="shared" si="3"/>
        <v>1.47</v>
      </c>
      <c r="P14" s="183">
        <f t="shared" si="4"/>
        <v>97.6374</v>
      </c>
      <c r="Q14" s="8"/>
      <c r="R14" s="183">
        <f t="shared" si="5"/>
        <v>3.435483870967742</v>
      </c>
      <c r="T14" s="87"/>
      <c r="W14" s="51"/>
    </row>
    <row r="15" spans="1:23" x14ac:dyDescent="0.25">
      <c r="A15" t="s">
        <v>748</v>
      </c>
      <c r="B15" s="170" t="str">
        <f>VLOOKUP(A15,concorrenti!A:B,2,0)</f>
        <v>CASTELLOTTI</v>
      </c>
      <c r="C15" s="170">
        <f>VLOOKUP(A15,concorrenti!A:E,5,0)</f>
        <v>0</v>
      </c>
      <c r="D15" s="71" t="s">
        <v>351</v>
      </c>
      <c r="E15" s="63" t="s">
        <v>787</v>
      </c>
      <c r="F15" s="63">
        <v>1963</v>
      </c>
      <c r="G15" s="8"/>
      <c r="H15" s="71">
        <v>228</v>
      </c>
      <c r="I15" s="135">
        <f t="shared" si="0"/>
        <v>1.63</v>
      </c>
      <c r="J15" s="135">
        <f t="shared" si="1"/>
        <v>371.64</v>
      </c>
      <c r="K15" s="8"/>
      <c r="L15" s="8">
        <v>4</v>
      </c>
      <c r="M15" s="8">
        <f>VLOOKUP(L15,Regolamento!A:B,2,1)</f>
        <v>38</v>
      </c>
      <c r="N15" s="135">
        <f t="shared" si="2"/>
        <v>1.62</v>
      </c>
      <c r="O15" s="135">
        <f t="shared" si="3"/>
        <v>1.47</v>
      </c>
      <c r="P15" s="183">
        <f t="shared" si="4"/>
        <v>90.493200000000002</v>
      </c>
      <c r="Q15" s="8"/>
      <c r="R15" s="183">
        <f t="shared" si="5"/>
        <v>3.6774193548387095</v>
      </c>
      <c r="W15" s="51"/>
    </row>
    <row r="16" spans="1:23" x14ac:dyDescent="0.25">
      <c r="A16" t="s">
        <v>757</v>
      </c>
      <c r="B16" s="170" t="str">
        <f>VLOOKUP(A16,concorrenti!A:B,2,0)</f>
        <v>VCC COMO</v>
      </c>
      <c r="C16" s="170" t="str">
        <f>VLOOKUP(A16,concorrenti!A:E,5,0)</f>
        <v>X</v>
      </c>
      <c r="D16" s="71" t="s">
        <v>166</v>
      </c>
      <c r="E16" s="63" t="s">
        <v>799</v>
      </c>
      <c r="F16" s="63">
        <v>1972</v>
      </c>
      <c r="G16" s="8"/>
      <c r="H16" s="71">
        <v>255</v>
      </c>
      <c r="I16" s="135">
        <f t="shared" si="0"/>
        <v>1.6199999999999999</v>
      </c>
      <c r="J16" s="135">
        <f t="shared" si="1"/>
        <v>413.09999999999997</v>
      </c>
      <c r="K16" s="8"/>
      <c r="L16" s="8">
        <v>5</v>
      </c>
      <c r="M16" s="8">
        <f>VLOOKUP(L16,Regolamento!A:B,2,1)</f>
        <v>36</v>
      </c>
      <c r="N16" s="135">
        <f t="shared" si="2"/>
        <v>1.62</v>
      </c>
      <c r="O16" s="135">
        <f t="shared" si="3"/>
        <v>1.47</v>
      </c>
      <c r="P16" s="179">
        <f t="shared" si="4"/>
        <v>85.730400000000003</v>
      </c>
      <c r="Q16" s="8"/>
      <c r="R16" s="183">
        <f t="shared" si="5"/>
        <v>4.112903225806452</v>
      </c>
      <c r="W16" s="51"/>
    </row>
    <row r="17" spans="1:23" x14ac:dyDescent="0.25">
      <c r="A17" s="8" t="s">
        <v>316</v>
      </c>
      <c r="B17" s="170" t="str">
        <f>VLOOKUP(A17,concorrenti!A:B,2,0)</f>
        <v xml:space="preserve"> CAVEC</v>
      </c>
      <c r="C17" s="170">
        <f>VLOOKUP(A17,concorrenti!A:E,5,0)</f>
        <v>0</v>
      </c>
      <c r="D17" s="71" t="s">
        <v>102</v>
      </c>
      <c r="E17" s="63" t="s">
        <v>796</v>
      </c>
      <c r="F17" s="63">
        <v>1971</v>
      </c>
      <c r="G17" s="8"/>
      <c r="H17" s="71">
        <v>287</v>
      </c>
      <c r="I17" s="135">
        <f t="shared" si="0"/>
        <v>1.71</v>
      </c>
      <c r="J17" s="135">
        <f t="shared" si="1"/>
        <v>490.77</v>
      </c>
      <c r="K17" s="9"/>
      <c r="L17" s="8">
        <v>6</v>
      </c>
      <c r="M17" s="8">
        <f>VLOOKUP(L17,Regolamento!A:B,2,1)</f>
        <v>35</v>
      </c>
      <c r="N17" s="135">
        <f t="shared" si="2"/>
        <v>1.62</v>
      </c>
      <c r="O17" s="135">
        <f t="shared" si="3"/>
        <v>1.47</v>
      </c>
      <c r="P17" s="183">
        <f t="shared" si="4"/>
        <v>83.349000000000004</v>
      </c>
      <c r="Q17" s="8"/>
      <c r="R17" s="183">
        <f t="shared" si="5"/>
        <v>4.629032258064516</v>
      </c>
      <c r="W17" s="51"/>
    </row>
    <row r="18" spans="1:23" x14ac:dyDescent="0.25">
      <c r="A18" t="s">
        <v>823</v>
      </c>
      <c r="B18" s="170" t="str">
        <f>VLOOKUP(A18,concorrenti!A:B,2,0)</f>
        <v>CASTELLOTTI</v>
      </c>
      <c r="C18" s="170">
        <f>VLOOKUP(A18,concorrenti!A:E,5,0)</f>
        <v>0</v>
      </c>
      <c r="D18" s="71" t="s">
        <v>166</v>
      </c>
      <c r="E18" s="63" t="s">
        <v>797</v>
      </c>
      <c r="F18" s="63">
        <v>1971</v>
      </c>
      <c r="G18" s="8"/>
      <c r="H18" s="71">
        <v>302</v>
      </c>
      <c r="I18" s="135">
        <f t="shared" si="0"/>
        <v>1.71</v>
      </c>
      <c r="J18" s="135">
        <f t="shared" si="1"/>
        <v>516.41999999999996</v>
      </c>
      <c r="K18" s="8"/>
      <c r="L18" s="8">
        <v>7</v>
      </c>
      <c r="M18" s="8">
        <f>VLOOKUP(L18,Regolamento!A:B,2,1)</f>
        <v>34</v>
      </c>
      <c r="N18" s="135">
        <f t="shared" si="2"/>
        <v>1.62</v>
      </c>
      <c r="O18" s="135">
        <f t="shared" si="3"/>
        <v>1.47</v>
      </c>
      <c r="P18" s="183">
        <f t="shared" si="4"/>
        <v>80.967600000000004</v>
      </c>
      <c r="Q18" s="8"/>
      <c r="R18" s="183">
        <f t="shared" si="5"/>
        <v>4.870967741935484</v>
      </c>
      <c r="W18" s="51"/>
    </row>
    <row r="19" spans="1:23" x14ac:dyDescent="0.25">
      <c r="A19" t="s">
        <v>753</v>
      </c>
      <c r="B19" s="170" t="str">
        <f>VLOOKUP(A19,concorrenti!A:B,2,0)</f>
        <v>CASTELLOTTI</v>
      </c>
      <c r="C19" s="170">
        <f>VLOOKUP(A19,concorrenti!A:E,5,0)</f>
        <v>0</v>
      </c>
      <c r="D19" s="71" t="s">
        <v>102</v>
      </c>
      <c r="E19" s="63" t="s">
        <v>793</v>
      </c>
      <c r="F19" s="63">
        <v>1970</v>
      </c>
      <c r="G19" s="8"/>
      <c r="H19" s="71">
        <v>306</v>
      </c>
      <c r="I19" s="135">
        <f t="shared" si="0"/>
        <v>1.7</v>
      </c>
      <c r="J19" s="135">
        <f t="shared" si="1"/>
        <v>520.19999999999993</v>
      </c>
      <c r="K19" s="8"/>
      <c r="L19" s="8">
        <v>8</v>
      </c>
      <c r="M19" s="8">
        <f>VLOOKUP(L19,Regolamento!A:B,2,1)</f>
        <v>33</v>
      </c>
      <c r="N19" s="135">
        <f t="shared" si="2"/>
        <v>1.62</v>
      </c>
      <c r="O19" s="135">
        <f t="shared" si="3"/>
        <v>1.47</v>
      </c>
      <c r="P19" s="183">
        <f t="shared" si="4"/>
        <v>78.586200000000005</v>
      </c>
      <c r="Q19" s="8"/>
      <c r="R19" s="183">
        <f t="shared" si="5"/>
        <v>4.935483870967742</v>
      </c>
      <c r="W19" s="51"/>
    </row>
    <row r="20" spans="1:23" x14ac:dyDescent="0.25">
      <c r="A20" t="s">
        <v>780</v>
      </c>
      <c r="B20" s="170" t="str">
        <f>VLOOKUP(A20,concorrenti!A:B,2,0)</f>
        <v xml:space="preserve"> CAVEC</v>
      </c>
      <c r="C20" s="170">
        <f>VLOOKUP(A20,concorrenti!A:E,5,0)</f>
        <v>0</v>
      </c>
      <c r="D20" s="71" t="s">
        <v>166</v>
      </c>
      <c r="E20" s="63" t="s">
        <v>799</v>
      </c>
      <c r="F20" s="63">
        <v>1980</v>
      </c>
      <c r="G20" s="8"/>
      <c r="H20" s="71">
        <v>301</v>
      </c>
      <c r="I20" s="135">
        <f t="shared" si="0"/>
        <v>1.8</v>
      </c>
      <c r="J20" s="135">
        <f t="shared" si="1"/>
        <v>541.80000000000007</v>
      </c>
      <c r="K20" s="8"/>
      <c r="L20" s="8">
        <v>9</v>
      </c>
      <c r="M20" s="8">
        <f>VLOOKUP(L20,Regolamento!A:B,2,1)</f>
        <v>32</v>
      </c>
      <c r="N20" s="135">
        <f t="shared" si="2"/>
        <v>1.62</v>
      </c>
      <c r="O20" s="135">
        <f t="shared" si="3"/>
        <v>1.47</v>
      </c>
      <c r="P20" s="183">
        <f t="shared" si="4"/>
        <v>76.204800000000006</v>
      </c>
      <c r="Q20" s="8"/>
      <c r="R20" s="183">
        <f t="shared" si="5"/>
        <v>4.854838709677419</v>
      </c>
      <c r="W20" s="51"/>
    </row>
    <row r="21" spans="1:23" x14ac:dyDescent="0.25">
      <c r="A21" t="s">
        <v>754</v>
      </c>
      <c r="B21" s="170" t="str">
        <f>VLOOKUP(A21,concorrenti!A:B,2,0)</f>
        <v>RUOTE D'EPOCA PAVIA</v>
      </c>
      <c r="C21" s="170">
        <f>VLOOKUP(A21,concorrenti!A:E,5,0)</f>
        <v>0</v>
      </c>
      <c r="D21" s="71" t="s">
        <v>102</v>
      </c>
      <c r="E21" s="63" t="s">
        <v>794</v>
      </c>
      <c r="F21" s="63">
        <v>1971</v>
      </c>
      <c r="G21" s="8"/>
      <c r="H21" s="71">
        <v>363</v>
      </c>
      <c r="I21" s="135">
        <f t="shared" si="0"/>
        <v>1.71</v>
      </c>
      <c r="J21" s="135">
        <f t="shared" si="1"/>
        <v>620.73</v>
      </c>
      <c r="K21" s="8"/>
      <c r="L21" s="8">
        <v>10</v>
      </c>
      <c r="M21" s="8">
        <f>VLOOKUP(L21,Regolamento!A:B,2,1)</f>
        <v>31</v>
      </c>
      <c r="N21" s="135">
        <f t="shared" si="2"/>
        <v>1.62</v>
      </c>
      <c r="O21" s="135">
        <f t="shared" si="3"/>
        <v>1.47</v>
      </c>
      <c r="P21" s="183">
        <f t="shared" si="4"/>
        <v>73.823400000000007</v>
      </c>
      <c r="Q21" s="8"/>
      <c r="R21" s="183">
        <f t="shared" si="5"/>
        <v>5.854838709677419</v>
      </c>
      <c r="W21" s="51"/>
    </row>
    <row r="22" spans="1:23" x14ac:dyDescent="0.25">
      <c r="A22" t="s">
        <v>752</v>
      </c>
      <c r="B22" s="170" t="str">
        <f>VLOOKUP(A22,concorrenti!A:B,2,0)</f>
        <v>CMAE</v>
      </c>
      <c r="C22" s="170">
        <f>VLOOKUP(A22,concorrenti!A:E,5,0)</f>
        <v>0</v>
      </c>
      <c r="D22" s="71" t="s">
        <v>102</v>
      </c>
      <c r="E22" s="63" t="s">
        <v>792</v>
      </c>
      <c r="F22" s="63">
        <v>1970</v>
      </c>
      <c r="G22" s="8"/>
      <c r="H22" s="71">
        <v>385</v>
      </c>
      <c r="I22" s="135">
        <f t="shared" si="0"/>
        <v>1.7</v>
      </c>
      <c r="J22" s="135">
        <f t="shared" si="1"/>
        <v>654.5</v>
      </c>
      <c r="K22" s="8"/>
      <c r="L22" s="8">
        <v>11</v>
      </c>
      <c r="M22" s="8">
        <f>VLOOKUP(L22,Regolamento!A:B,2,1)</f>
        <v>30</v>
      </c>
      <c r="N22" s="135">
        <f t="shared" si="2"/>
        <v>1.62</v>
      </c>
      <c r="O22" s="135">
        <f t="shared" si="3"/>
        <v>1.47</v>
      </c>
      <c r="P22" s="183">
        <f t="shared" si="4"/>
        <v>71.442000000000007</v>
      </c>
      <c r="Q22" s="8"/>
      <c r="R22" s="183">
        <f t="shared" si="5"/>
        <v>6.209677419354839</v>
      </c>
      <c r="W22" s="51"/>
    </row>
    <row r="23" spans="1:23" x14ac:dyDescent="0.25">
      <c r="A23" t="s">
        <v>766</v>
      </c>
      <c r="B23" s="170" t="str">
        <f>VLOOKUP(A23,concorrenti!A:B,2,0)</f>
        <v>VCC CARDUCCI</v>
      </c>
      <c r="C23" s="170">
        <f>VLOOKUP(A23,concorrenti!A:E,5,0)</f>
        <v>0</v>
      </c>
      <c r="D23" s="71" t="s">
        <v>166</v>
      </c>
      <c r="E23" s="63" t="s">
        <v>807</v>
      </c>
      <c r="F23" s="63">
        <v>1976</v>
      </c>
      <c r="G23" s="8"/>
      <c r="H23" s="71">
        <v>388</v>
      </c>
      <c r="I23" s="135">
        <f t="shared" si="0"/>
        <v>1.76</v>
      </c>
      <c r="J23" s="135">
        <f t="shared" si="1"/>
        <v>682.88</v>
      </c>
      <c r="L23" s="8">
        <v>12</v>
      </c>
      <c r="M23" s="8">
        <f>VLOOKUP(L23,Regolamento!A:B,2,1)</f>
        <v>29</v>
      </c>
      <c r="N23" s="135">
        <f t="shared" si="2"/>
        <v>1.62</v>
      </c>
      <c r="O23" s="135">
        <f t="shared" si="3"/>
        <v>1.47</v>
      </c>
      <c r="P23" s="183">
        <f t="shared" si="4"/>
        <v>69.060600000000008</v>
      </c>
      <c r="Q23" s="8"/>
      <c r="R23" s="183">
        <f t="shared" si="5"/>
        <v>6.258064516129032</v>
      </c>
      <c r="W23" s="51"/>
    </row>
    <row r="24" spans="1:23" x14ac:dyDescent="0.25">
      <c r="A24" t="s">
        <v>762</v>
      </c>
      <c r="B24" s="170" t="str">
        <f>VLOOKUP(A24,concorrenti!A:B,2,0)</f>
        <v>VCC CARDUCCI</v>
      </c>
      <c r="C24" s="170">
        <f>VLOOKUP(A24,concorrenti!A:E,5,0)</f>
        <v>0</v>
      </c>
      <c r="D24" s="71" t="s">
        <v>166</v>
      </c>
      <c r="E24" s="63" t="s">
        <v>803</v>
      </c>
      <c r="F24" s="63">
        <v>1974</v>
      </c>
      <c r="G24" s="8"/>
      <c r="H24" s="71">
        <v>408</v>
      </c>
      <c r="I24" s="135">
        <f t="shared" si="0"/>
        <v>1.74</v>
      </c>
      <c r="J24" s="135">
        <f t="shared" si="1"/>
        <v>709.92</v>
      </c>
      <c r="K24" s="8"/>
      <c r="L24" s="8">
        <v>13</v>
      </c>
      <c r="M24" s="8">
        <f>VLOOKUP(L24,Regolamento!A:B,2,1)</f>
        <v>28</v>
      </c>
      <c r="N24" s="135">
        <f t="shared" si="2"/>
        <v>1.62</v>
      </c>
      <c r="O24" s="135">
        <f t="shared" si="3"/>
        <v>1.47</v>
      </c>
      <c r="P24" s="183">
        <f t="shared" si="4"/>
        <v>66.679199999999994</v>
      </c>
      <c r="Q24" s="8"/>
      <c r="R24" s="183">
        <f t="shared" si="5"/>
        <v>6.580645161290323</v>
      </c>
      <c r="W24" s="51"/>
    </row>
    <row r="25" spans="1:23" x14ac:dyDescent="0.25">
      <c r="A25" t="s">
        <v>333</v>
      </c>
      <c r="B25" s="170" t="str">
        <f>VLOOKUP(A25,concorrenti!A:B,2,0)</f>
        <v>VCC CARDUCCI</v>
      </c>
      <c r="C25" s="170">
        <f>VLOOKUP(A25,concorrenti!A:E,5,0)</f>
        <v>0</v>
      </c>
      <c r="D25" s="71" t="s">
        <v>102</v>
      </c>
      <c r="E25" s="63" t="s">
        <v>790</v>
      </c>
      <c r="F25" s="63">
        <v>1966</v>
      </c>
      <c r="G25" s="8"/>
      <c r="H25" s="71">
        <v>481</v>
      </c>
      <c r="I25" s="135">
        <f t="shared" si="0"/>
        <v>1.6600000000000001</v>
      </c>
      <c r="J25" s="135">
        <f t="shared" si="1"/>
        <v>798.46</v>
      </c>
      <c r="K25" s="8"/>
      <c r="L25" s="8">
        <v>14</v>
      </c>
      <c r="M25" s="8">
        <f>VLOOKUP(L25,Regolamento!A:B,2,1)</f>
        <v>27</v>
      </c>
      <c r="N25" s="135">
        <f t="shared" si="2"/>
        <v>1.62</v>
      </c>
      <c r="O25" s="135">
        <f t="shared" si="3"/>
        <v>1.47</v>
      </c>
      <c r="P25" s="183">
        <f t="shared" si="4"/>
        <v>64.297799999999995</v>
      </c>
      <c r="Q25" s="8"/>
      <c r="R25" s="183">
        <f t="shared" si="5"/>
        <v>7.758064516129032</v>
      </c>
      <c r="W25" s="51"/>
    </row>
    <row r="26" spans="1:23" x14ac:dyDescent="0.25">
      <c r="A26" t="s">
        <v>769</v>
      </c>
      <c r="B26" s="170" t="str">
        <f>VLOOKUP(A26,concorrenti!A:B,2,0)</f>
        <v xml:space="preserve"> VCC CARDUCCI</v>
      </c>
      <c r="C26" s="170">
        <f>VLOOKUP(A26,concorrenti!A:E,5,0)</f>
        <v>0</v>
      </c>
      <c r="D26" s="71" t="s">
        <v>102</v>
      </c>
      <c r="E26" s="63" t="s">
        <v>810</v>
      </c>
      <c r="F26" s="63">
        <v>1983</v>
      </c>
      <c r="G26" s="8"/>
      <c r="H26" s="71">
        <v>466</v>
      </c>
      <c r="I26" s="135">
        <f t="shared" si="0"/>
        <v>1.83</v>
      </c>
      <c r="J26" s="135">
        <f t="shared" si="1"/>
        <v>852.78000000000009</v>
      </c>
      <c r="K26" s="8"/>
      <c r="L26" s="8">
        <v>15</v>
      </c>
      <c r="M26" s="8">
        <f>VLOOKUP(L26,Regolamento!A:B,2,1)</f>
        <v>26</v>
      </c>
      <c r="N26" s="135">
        <f t="shared" si="2"/>
        <v>1.62</v>
      </c>
      <c r="O26" s="135">
        <f t="shared" si="3"/>
        <v>1.47</v>
      </c>
      <c r="P26" s="183">
        <f t="shared" si="4"/>
        <v>61.916400000000003</v>
      </c>
      <c r="Q26" s="8"/>
      <c r="R26" s="183">
        <f t="shared" si="5"/>
        <v>7.5161290322580649</v>
      </c>
      <c r="W26" s="51"/>
    </row>
    <row r="27" spans="1:23" x14ac:dyDescent="0.25">
      <c r="A27" t="s">
        <v>772</v>
      </c>
      <c r="B27" s="170" t="str">
        <f>VLOOKUP(A27,concorrenti!A:B,2,0)</f>
        <v>OROBICO</v>
      </c>
      <c r="C27" s="170">
        <f>VLOOKUP(A27,concorrenti!A:E,5,0)</f>
        <v>0</v>
      </c>
      <c r="D27" s="71" t="s">
        <v>264</v>
      </c>
      <c r="E27" s="63" t="s">
        <v>812</v>
      </c>
      <c r="F27" s="63">
        <v>1992</v>
      </c>
      <c r="G27" s="8"/>
      <c r="H27" s="71">
        <v>523</v>
      </c>
      <c r="I27" s="135">
        <f t="shared" si="0"/>
        <v>1.92</v>
      </c>
      <c r="J27" s="135">
        <f t="shared" si="1"/>
        <v>1004.16</v>
      </c>
      <c r="K27" s="8"/>
      <c r="L27" s="8">
        <v>16</v>
      </c>
      <c r="M27" s="8">
        <f>VLOOKUP(L27,Regolamento!A:B,2,1)</f>
        <v>25</v>
      </c>
      <c r="N27" s="135">
        <f t="shared" si="2"/>
        <v>1.62</v>
      </c>
      <c r="O27" s="135">
        <f t="shared" si="3"/>
        <v>1.47</v>
      </c>
      <c r="P27" s="183">
        <f t="shared" si="4"/>
        <v>59.534999999999997</v>
      </c>
      <c r="Q27" s="8"/>
      <c r="R27" s="183">
        <f t="shared" si="5"/>
        <v>8.435483870967742</v>
      </c>
      <c r="W27" s="51"/>
    </row>
    <row r="28" spans="1:23" x14ac:dyDescent="0.25">
      <c r="A28" t="s">
        <v>759</v>
      </c>
      <c r="B28" s="170" t="str">
        <f>VLOOKUP(A28,concorrenti!A:B,2,0)</f>
        <v>OROBICO</v>
      </c>
      <c r="C28" s="170">
        <f>VLOOKUP(A28,concorrenti!A:E,5,0)</f>
        <v>0</v>
      </c>
      <c r="D28" s="71" t="s">
        <v>351</v>
      </c>
      <c r="E28" s="63" t="s">
        <v>801</v>
      </c>
      <c r="F28" s="63">
        <v>1972</v>
      </c>
      <c r="G28" s="8"/>
      <c r="H28" s="71">
        <v>610</v>
      </c>
      <c r="I28" s="135">
        <f t="shared" si="0"/>
        <v>1.72</v>
      </c>
      <c r="J28" s="135">
        <f t="shared" si="1"/>
        <v>1049.2</v>
      </c>
      <c r="K28" s="8"/>
      <c r="L28" s="8">
        <v>17</v>
      </c>
      <c r="M28" s="8">
        <f>VLOOKUP(L28,Regolamento!A:B,2,1)</f>
        <v>24</v>
      </c>
      <c r="N28" s="135">
        <f t="shared" si="2"/>
        <v>1.62</v>
      </c>
      <c r="O28" s="135">
        <f t="shared" si="3"/>
        <v>1.47</v>
      </c>
      <c r="P28" s="184">
        <f t="shared" si="4"/>
        <v>57.153600000000004</v>
      </c>
      <c r="Q28" s="8"/>
      <c r="R28" s="183">
        <f t="shared" si="5"/>
        <v>9.8387096774193541</v>
      </c>
      <c r="W28" s="51"/>
    </row>
    <row r="29" spans="1:23" x14ac:dyDescent="0.25">
      <c r="A29" t="s">
        <v>764</v>
      </c>
      <c r="B29" s="170" t="str">
        <f>VLOOKUP(A29,concorrenti!A:B,2,0)</f>
        <v>CLASSIC CLUB ITALIA</v>
      </c>
      <c r="C29" s="170">
        <f>VLOOKUP(A29,concorrenti!A:E,5,0)</f>
        <v>0</v>
      </c>
      <c r="D29" s="71" t="s">
        <v>102</v>
      </c>
      <c r="E29" s="63" t="s">
        <v>805</v>
      </c>
      <c r="F29" s="63">
        <v>1975</v>
      </c>
      <c r="G29" s="8"/>
      <c r="H29" s="71">
        <v>680</v>
      </c>
      <c r="I29" s="135">
        <f t="shared" si="0"/>
        <v>1.75</v>
      </c>
      <c r="J29" s="135">
        <f t="shared" si="1"/>
        <v>1190</v>
      </c>
      <c r="K29" s="8"/>
      <c r="L29" s="8">
        <v>18</v>
      </c>
      <c r="M29" s="8">
        <f>VLOOKUP(L29,Regolamento!A:B,2,1)</f>
        <v>23</v>
      </c>
      <c r="N29" s="135">
        <f t="shared" si="2"/>
        <v>1.62</v>
      </c>
      <c r="O29" s="135">
        <f t="shared" si="3"/>
        <v>1.47</v>
      </c>
      <c r="P29" s="183">
        <f t="shared" si="4"/>
        <v>54.772200000000005</v>
      </c>
      <c r="Q29" s="8"/>
      <c r="R29" s="183">
        <f t="shared" si="5"/>
        <v>10.96774193548387</v>
      </c>
      <c r="W29" s="51"/>
    </row>
    <row r="30" spans="1:23" x14ac:dyDescent="0.25">
      <c r="A30" t="s">
        <v>758</v>
      </c>
      <c r="B30" s="170" t="str">
        <f>VLOOKUP(A30,concorrenti!A:B,2,0)</f>
        <v>OROBICO</v>
      </c>
      <c r="C30" s="170">
        <f>VLOOKUP(A30,concorrenti!A:E,5,0)</f>
        <v>0</v>
      </c>
      <c r="D30" s="71" t="s">
        <v>165</v>
      </c>
      <c r="E30" s="63" t="s">
        <v>800</v>
      </c>
      <c r="F30" s="63">
        <v>1972</v>
      </c>
      <c r="G30" s="8"/>
      <c r="H30" s="71">
        <v>711</v>
      </c>
      <c r="I30" s="135">
        <f t="shared" si="0"/>
        <v>1.72</v>
      </c>
      <c r="J30" s="135">
        <f t="shared" si="1"/>
        <v>1222.92</v>
      </c>
      <c r="K30" s="8"/>
      <c r="L30" s="8">
        <v>19</v>
      </c>
      <c r="M30" s="8">
        <f>VLOOKUP(L30,Regolamento!A:B,2,1)</f>
        <v>22</v>
      </c>
      <c r="N30" s="135">
        <f t="shared" si="2"/>
        <v>1.62</v>
      </c>
      <c r="O30" s="135">
        <f t="shared" si="3"/>
        <v>1.47</v>
      </c>
      <c r="P30" s="183">
        <f t="shared" si="4"/>
        <v>52.390799999999999</v>
      </c>
      <c r="Q30" s="8"/>
      <c r="R30" s="183">
        <f t="shared" si="5"/>
        <v>11.46774193548387</v>
      </c>
      <c r="W30" s="51"/>
    </row>
    <row r="31" spans="1:23" x14ac:dyDescent="0.25">
      <c r="A31" t="s">
        <v>765</v>
      </c>
      <c r="B31" s="170" t="str">
        <f>VLOOKUP(A31,concorrenti!A:B,2,0)</f>
        <v>OROBICO</v>
      </c>
      <c r="C31" s="170">
        <f>VLOOKUP(A31,concorrenti!A:E,5,0)</f>
        <v>0</v>
      </c>
      <c r="D31" s="71" t="s">
        <v>102</v>
      </c>
      <c r="E31" s="63" t="s">
        <v>806</v>
      </c>
      <c r="F31" s="63">
        <v>1975</v>
      </c>
      <c r="G31" s="8"/>
      <c r="H31" s="71">
        <v>776</v>
      </c>
      <c r="I31" s="135">
        <f t="shared" si="0"/>
        <v>1.75</v>
      </c>
      <c r="J31" s="135">
        <f t="shared" si="1"/>
        <v>1358</v>
      </c>
      <c r="K31" s="8"/>
      <c r="L31" s="8">
        <v>20</v>
      </c>
      <c r="M31" s="8">
        <f>VLOOKUP(L31,Regolamento!A:B,2,1)</f>
        <v>21</v>
      </c>
      <c r="N31" s="135">
        <f t="shared" si="2"/>
        <v>1.62</v>
      </c>
      <c r="O31" s="135">
        <f t="shared" si="3"/>
        <v>1.47</v>
      </c>
      <c r="P31" s="183">
        <f t="shared" si="4"/>
        <v>50.009400000000007</v>
      </c>
      <c r="Q31" s="8"/>
      <c r="R31" s="183">
        <f t="shared" si="5"/>
        <v>12.516129032258064</v>
      </c>
      <c r="W31" s="51"/>
    </row>
    <row r="32" spans="1:23" x14ac:dyDescent="0.25">
      <c r="A32" t="s">
        <v>776</v>
      </c>
      <c r="B32" s="170" t="str">
        <f>VLOOKUP(A32,concorrenti!A:B,2,0)</f>
        <v>VCC COMO</v>
      </c>
      <c r="C32" s="170">
        <f>VLOOKUP(A32,concorrenti!A:E,5,0)</f>
        <v>0</v>
      </c>
      <c r="D32" s="71" t="s">
        <v>104</v>
      </c>
      <c r="E32" s="63" t="s">
        <v>816</v>
      </c>
      <c r="F32" s="63">
        <v>1997</v>
      </c>
      <c r="G32" s="8"/>
      <c r="H32" s="71">
        <v>724</v>
      </c>
      <c r="I32" s="135">
        <f t="shared" si="0"/>
        <v>1.97</v>
      </c>
      <c r="J32" s="135">
        <f t="shared" si="1"/>
        <v>1426.28</v>
      </c>
      <c r="L32" s="8">
        <v>21</v>
      </c>
      <c r="M32" s="8">
        <f>VLOOKUP(L32,Regolamento!A:B,2,1)</f>
        <v>20</v>
      </c>
      <c r="N32" s="135">
        <f t="shared" si="2"/>
        <v>1.62</v>
      </c>
      <c r="O32" s="135">
        <f t="shared" si="3"/>
        <v>1.47</v>
      </c>
      <c r="P32" s="188">
        <f t="shared" si="4"/>
        <v>47.628000000000007</v>
      </c>
      <c r="Q32" s="8"/>
      <c r="R32" s="183">
        <f t="shared" si="5"/>
        <v>11.67741935483871</v>
      </c>
      <c r="W32" s="51"/>
    </row>
    <row r="33" spans="1:23" x14ac:dyDescent="0.25">
      <c r="A33" t="s">
        <v>781</v>
      </c>
      <c r="B33" s="170" t="str">
        <f>VLOOKUP(A33,concorrenti!A:B,2,0)</f>
        <v>OROBICO</v>
      </c>
      <c r="C33" s="170">
        <f>VLOOKUP(A33,concorrenti!A:E,5,0)</f>
        <v>0</v>
      </c>
      <c r="D33" s="71" t="s">
        <v>104</v>
      </c>
      <c r="E33" s="63" t="s">
        <v>788</v>
      </c>
      <c r="F33" s="63">
        <v>1995</v>
      </c>
      <c r="G33" s="9"/>
      <c r="H33" s="71">
        <v>837</v>
      </c>
      <c r="I33" s="135">
        <f t="shared" si="0"/>
        <v>1.95</v>
      </c>
      <c r="J33" s="135">
        <f t="shared" si="1"/>
        <v>1632.1499999999999</v>
      </c>
      <c r="K33" s="8"/>
      <c r="L33" s="8">
        <v>22</v>
      </c>
      <c r="M33" s="8">
        <f>VLOOKUP(L33,Regolamento!A:B,2,1)</f>
        <v>19</v>
      </c>
      <c r="N33" s="135">
        <f t="shared" si="2"/>
        <v>1.62</v>
      </c>
      <c r="O33" s="135">
        <f t="shared" si="3"/>
        <v>1.47</v>
      </c>
      <c r="P33" s="183">
        <f t="shared" si="4"/>
        <v>45.246600000000001</v>
      </c>
      <c r="Q33" s="8"/>
      <c r="R33" s="183">
        <f t="shared" si="5"/>
        <v>13.5</v>
      </c>
      <c r="W33" s="51"/>
    </row>
    <row r="34" spans="1:23" x14ac:dyDescent="0.25">
      <c r="A34" t="s">
        <v>770</v>
      </c>
      <c r="B34" s="170" t="str">
        <f>VLOOKUP(A34,concorrenti!A:B,2,0)</f>
        <v>VCC CARDUCCI</v>
      </c>
      <c r="C34" s="170">
        <f>VLOOKUP(A34,concorrenti!A:E,5,0)</f>
        <v>0</v>
      </c>
      <c r="D34" s="71" t="s">
        <v>166</v>
      </c>
      <c r="E34" s="63" t="s">
        <v>799</v>
      </c>
      <c r="F34" s="63">
        <v>1985</v>
      </c>
      <c r="G34" s="8"/>
      <c r="H34" s="71">
        <v>1064</v>
      </c>
      <c r="I34" s="135">
        <f t="shared" si="0"/>
        <v>1.85</v>
      </c>
      <c r="J34" s="135">
        <f t="shared" si="1"/>
        <v>1968.4</v>
      </c>
      <c r="K34" s="8"/>
      <c r="L34" s="8">
        <v>23</v>
      </c>
      <c r="M34" s="8">
        <f>VLOOKUP(L34,Regolamento!A:B,2,1)</f>
        <v>18</v>
      </c>
      <c r="N34" s="135">
        <f t="shared" si="2"/>
        <v>1.62</v>
      </c>
      <c r="O34" s="135">
        <f t="shared" si="3"/>
        <v>1.47</v>
      </c>
      <c r="P34" s="183">
        <f t="shared" si="4"/>
        <v>42.865200000000002</v>
      </c>
      <c r="Q34" s="8"/>
      <c r="R34" s="183">
        <f t="shared" si="5"/>
        <v>17.161290322580644</v>
      </c>
      <c r="W34" s="51"/>
    </row>
    <row r="35" spans="1:23" x14ac:dyDescent="0.25">
      <c r="A35" t="s">
        <v>743</v>
      </c>
      <c r="B35" s="170" t="str">
        <f>VLOOKUP(A35,concorrenti!A:B,2,0)</f>
        <v>VCC CARDUCCI</v>
      </c>
      <c r="C35" s="170">
        <f>VLOOKUP(A35,concorrenti!A:E,5,0)</f>
        <v>0</v>
      </c>
      <c r="D35" s="71" t="s">
        <v>102</v>
      </c>
      <c r="E35" s="63" t="s">
        <v>782</v>
      </c>
      <c r="F35" s="63">
        <v>1933</v>
      </c>
      <c r="G35" s="8"/>
      <c r="H35" s="71">
        <v>1591</v>
      </c>
      <c r="I35" s="135">
        <f t="shared" si="0"/>
        <v>1.33</v>
      </c>
      <c r="J35" s="135">
        <f t="shared" si="1"/>
        <v>2116.0300000000002</v>
      </c>
      <c r="K35" s="8"/>
      <c r="L35" s="8">
        <v>24</v>
      </c>
      <c r="M35" s="8">
        <f>VLOOKUP(L35,Regolamento!A:B,2,1)</f>
        <v>17</v>
      </c>
      <c r="N35" s="135">
        <f t="shared" si="2"/>
        <v>1.62</v>
      </c>
      <c r="O35" s="135">
        <f t="shared" si="3"/>
        <v>1.47</v>
      </c>
      <c r="P35" s="183">
        <f t="shared" si="4"/>
        <v>40.483800000000002</v>
      </c>
      <c r="Q35" s="8"/>
      <c r="R35" s="183">
        <f t="shared" si="5"/>
        <v>25.661290322580644</v>
      </c>
      <c r="W35" s="51"/>
    </row>
    <row r="36" spans="1:23" x14ac:dyDescent="0.25">
      <c r="A36" t="s">
        <v>775</v>
      </c>
      <c r="B36" s="170" t="str">
        <f>VLOOKUP(A36,concorrenti!A:B,2,0)</f>
        <v>CASTELLOTTI</v>
      </c>
      <c r="C36" s="170">
        <f>VLOOKUP(A36,concorrenti!A:E,5,0)</f>
        <v>0</v>
      </c>
      <c r="D36" s="71" t="s">
        <v>821</v>
      </c>
      <c r="E36" s="63" t="s">
        <v>815</v>
      </c>
      <c r="F36" s="63">
        <v>1995</v>
      </c>
      <c r="G36" s="8"/>
      <c r="H36" s="71">
        <v>1160</v>
      </c>
      <c r="I36" s="135">
        <f t="shared" si="0"/>
        <v>1.95</v>
      </c>
      <c r="J36" s="135">
        <f t="shared" si="1"/>
        <v>2262</v>
      </c>
      <c r="K36" s="8"/>
      <c r="L36" s="8">
        <v>25</v>
      </c>
      <c r="M36" s="8">
        <f>VLOOKUP(L36,Regolamento!A:B,2,1)</f>
        <v>16</v>
      </c>
      <c r="N36" s="135">
        <f t="shared" si="2"/>
        <v>1.62</v>
      </c>
      <c r="O36" s="135">
        <f t="shared" si="3"/>
        <v>1.47</v>
      </c>
      <c r="P36" s="183">
        <f t="shared" si="4"/>
        <v>38.102400000000003</v>
      </c>
      <c r="Q36" s="8"/>
      <c r="R36" s="183">
        <f t="shared" si="5"/>
        <v>18.70967741935484</v>
      </c>
      <c r="W36" s="51"/>
    </row>
    <row r="37" spans="1:23" x14ac:dyDescent="0.25">
      <c r="A37" t="s">
        <v>745</v>
      </c>
      <c r="B37" s="170" t="str">
        <f>VLOOKUP(A37,concorrenti!A:B,2,0)</f>
        <v>MWVCC</v>
      </c>
      <c r="C37" s="170">
        <f>VLOOKUP(A37,concorrenti!A:E,5,0)</f>
        <v>0</v>
      </c>
      <c r="D37" s="71" t="s">
        <v>102</v>
      </c>
      <c r="E37" s="63" t="s">
        <v>784</v>
      </c>
      <c r="F37" s="63">
        <v>1954</v>
      </c>
      <c r="G37" s="8"/>
      <c r="H37" s="71">
        <v>1661</v>
      </c>
      <c r="I37" s="135">
        <f t="shared" si="0"/>
        <v>1.54</v>
      </c>
      <c r="J37" s="135">
        <f t="shared" si="1"/>
        <v>2557.94</v>
      </c>
      <c r="K37" s="8"/>
      <c r="L37" s="8">
        <v>26</v>
      </c>
      <c r="M37" s="8">
        <f>VLOOKUP(L37,Regolamento!A:B,2,1)</f>
        <v>15</v>
      </c>
      <c r="N37" s="135">
        <f t="shared" si="2"/>
        <v>1.62</v>
      </c>
      <c r="O37" s="135">
        <f t="shared" si="3"/>
        <v>1.47</v>
      </c>
      <c r="P37" s="183">
        <f t="shared" si="4"/>
        <v>35.721000000000004</v>
      </c>
      <c r="Q37" s="8"/>
      <c r="R37" s="183">
        <f t="shared" si="5"/>
        <v>26.79032258064516</v>
      </c>
      <c r="W37" s="51"/>
    </row>
    <row r="38" spans="1:23" x14ac:dyDescent="0.25">
      <c r="A38" t="s">
        <v>746</v>
      </c>
      <c r="B38" s="170" t="str">
        <f>VLOOKUP(A38,concorrenti!A:B,2,0)</f>
        <v>VCC CARDUCCI</v>
      </c>
      <c r="C38" s="170">
        <f>VLOOKUP(A38,concorrenti!A:E,5,0)</f>
        <v>0</v>
      </c>
      <c r="D38" s="71" t="s">
        <v>103</v>
      </c>
      <c r="E38" s="63" t="s">
        <v>785</v>
      </c>
      <c r="F38" s="63">
        <v>1957</v>
      </c>
      <c r="G38" s="8"/>
      <c r="H38" s="71">
        <v>1654</v>
      </c>
      <c r="I38" s="135">
        <f t="shared" si="0"/>
        <v>1.5699999999999998</v>
      </c>
      <c r="J38" s="135">
        <f t="shared" si="1"/>
        <v>2596.7799999999997</v>
      </c>
      <c r="K38" s="8"/>
      <c r="L38" s="8">
        <v>27</v>
      </c>
      <c r="M38" s="8">
        <f>VLOOKUP(L38,Regolamento!A:B,2,1)</f>
        <v>14</v>
      </c>
      <c r="N38" s="135">
        <f t="shared" si="2"/>
        <v>1.62</v>
      </c>
      <c r="O38" s="135">
        <f t="shared" si="3"/>
        <v>1.47</v>
      </c>
      <c r="P38" s="183">
        <f t="shared" si="4"/>
        <v>33.339599999999997</v>
      </c>
      <c r="Q38" s="8"/>
      <c r="R38" s="183">
        <f t="shared" si="5"/>
        <v>26.677419354838708</v>
      </c>
      <c r="W38" s="51"/>
    </row>
    <row r="39" spans="1:23" x14ac:dyDescent="0.25">
      <c r="A39" t="s">
        <v>774</v>
      </c>
      <c r="B39" s="170" t="str">
        <f>VLOOKUP(A39,concorrenti!A:B,2,0)</f>
        <v>CASTELLOTTI</v>
      </c>
      <c r="C39" s="170">
        <f>VLOOKUP(A39,concorrenti!A:E,5,0)</f>
        <v>0</v>
      </c>
      <c r="D39" s="71" t="s">
        <v>351</v>
      </c>
      <c r="E39" s="63" t="s">
        <v>814</v>
      </c>
      <c r="F39" s="63">
        <v>1994</v>
      </c>
      <c r="G39" s="8"/>
      <c r="H39" s="71">
        <v>1345</v>
      </c>
      <c r="I39" s="135">
        <f t="shared" si="0"/>
        <v>1.94</v>
      </c>
      <c r="J39" s="135">
        <f t="shared" si="1"/>
        <v>2609.2999999999997</v>
      </c>
      <c r="K39" s="8"/>
      <c r="L39" s="8">
        <v>28</v>
      </c>
      <c r="M39" s="8">
        <f>VLOOKUP(L39,Regolamento!A:B,2,1)</f>
        <v>13</v>
      </c>
      <c r="N39" s="135">
        <f t="shared" si="2"/>
        <v>1.62</v>
      </c>
      <c r="O39" s="135">
        <f t="shared" si="3"/>
        <v>1.47</v>
      </c>
      <c r="P39" s="183">
        <f t="shared" si="4"/>
        <v>30.958200000000001</v>
      </c>
      <c r="Q39" s="8"/>
      <c r="R39" s="183">
        <f t="shared" si="5"/>
        <v>21.693548387096776</v>
      </c>
      <c r="W39" s="51"/>
    </row>
    <row r="40" spans="1:23" x14ac:dyDescent="0.25">
      <c r="A40" t="s">
        <v>778</v>
      </c>
      <c r="B40" s="170" t="str">
        <f>VLOOKUP(A40,concorrenti!A:B,2,0)</f>
        <v>CMAE</v>
      </c>
      <c r="C40" s="170">
        <f>VLOOKUP(A40,concorrenti!A:E,5,0)</f>
        <v>0</v>
      </c>
      <c r="D40" s="71" t="s">
        <v>351</v>
      </c>
      <c r="E40" s="63" t="s">
        <v>818</v>
      </c>
      <c r="F40" s="63">
        <v>2001</v>
      </c>
      <c r="G40" s="8"/>
      <c r="H40" s="71">
        <v>1350</v>
      </c>
      <c r="I40" s="135">
        <f>IF(C40&lt;&gt;0,((1+RIGHT(F40,2)/100)-0.1),(1+RIGHT(F40,2)/100))+1</f>
        <v>2.0099999999999998</v>
      </c>
      <c r="J40" s="135">
        <f t="shared" si="1"/>
        <v>2713.4999999999995</v>
      </c>
      <c r="L40" s="8">
        <v>29</v>
      </c>
      <c r="M40" s="8">
        <f>VLOOKUP(L40,Regolamento!A:B,2,1)</f>
        <v>12</v>
      </c>
      <c r="N40" s="135">
        <f t="shared" si="2"/>
        <v>1.62</v>
      </c>
      <c r="O40" s="135">
        <f t="shared" si="3"/>
        <v>1.47</v>
      </c>
      <c r="P40" s="183">
        <f t="shared" si="4"/>
        <v>28.576800000000002</v>
      </c>
      <c r="Q40" s="8"/>
      <c r="R40" s="183">
        <f t="shared" si="5"/>
        <v>21.774193548387096</v>
      </c>
      <c r="W40" s="51"/>
    </row>
    <row r="41" spans="1:23" x14ac:dyDescent="0.25">
      <c r="A41" t="s">
        <v>751</v>
      </c>
      <c r="B41" s="170" t="str">
        <f>VLOOKUP(A41,concorrenti!A:B,2,0)</f>
        <v>CAVEC</v>
      </c>
      <c r="C41" s="170" t="str">
        <f>VLOOKUP(A41,concorrenti!A:E,5,0)</f>
        <v>X</v>
      </c>
      <c r="D41" s="71" t="s">
        <v>163</v>
      </c>
      <c r="E41" s="63" t="s">
        <v>791</v>
      </c>
      <c r="F41" s="63">
        <v>1969</v>
      </c>
      <c r="G41" s="8"/>
      <c r="H41" s="71">
        <v>1917</v>
      </c>
      <c r="I41" s="135">
        <f>IF(C41&lt;&gt;0,((1+RIGHT(F41,2)/100)-0.1),(1+RIGHT(F41,2)/100))</f>
        <v>1.5899999999999999</v>
      </c>
      <c r="J41" s="135">
        <f t="shared" si="1"/>
        <v>3048.0299999999997</v>
      </c>
      <c r="K41" s="8"/>
      <c r="L41" s="8">
        <v>30</v>
      </c>
      <c r="M41" s="8">
        <f>VLOOKUP(L41,Regolamento!A:B,2,1)</f>
        <v>11</v>
      </c>
      <c r="N41" s="135">
        <f t="shared" si="2"/>
        <v>1.62</v>
      </c>
      <c r="O41" s="135">
        <f t="shared" si="3"/>
        <v>1.47</v>
      </c>
      <c r="P41" s="179">
        <f t="shared" si="4"/>
        <v>26.195399999999999</v>
      </c>
      <c r="Q41" s="8"/>
      <c r="R41" s="183">
        <f t="shared" si="5"/>
        <v>30.919354838709676</v>
      </c>
      <c r="W41" s="51"/>
    </row>
    <row r="42" spans="1:23" x14ac:dyDescent="0.25">
      <c r="A42" t="s">
        <v>756</v>
      </c>
      <c r="B42" s="170" t="str">
        <f>VLOOKUP(A42,concorrenti!A:B,2,0)</f>
        <v>CAVEM</v>
      </c>
      <c r="C42" s="170">
        <f>VLOOKUP(A42,concorrenti!A:E,5,0)</f>
        <v>0</v>
      </c>
      <c r="D42" s="71" t="s">
        <v>102</v>
      </c>
      <c r="E42" s="63" t="s">
        <v>798</v>
      </c>
      <c r="F42" s="63">
        <v>1972</v>
      </c>
      <c r="G42" s="8"/>
      <c r="H42" s="71">
        <v>1866</v>
      </c>
      <c r="I42" s="135">
        <f>IF(C42&lt;&gt;0,((1+RIGHT(F42,2)/100)-0.1),(1+RIGHT(F42,2)/100))</f>
        <v>1.72</v>
      </c>
      <c r="J42" s="135">
        <f t="shared" si="1"/>
        <v>3209.52</v>
      </c>
      <c r="K42" s="8"/>
      <c r="L42" s="8">
        <v>31</v>
      </c>
      <c r="M42" s="8">
        <f>VLOOKUP(L42,Regolamento!A:B,2,1)</f>
        <v>10</v>
      </c>
      <c r="N42" s="135">
        <f t="shared" si="2"/>
        <v>1.62</v>
      </c>
      <c r="O42" s="135">
        <f t="shared" si="3"/>
        <v>1.47</v>
      </c>
      <c r="P42" s="183">
        <f t="shared" si="4"/>
        <v>23.814000000000004</v>
      </c>
      <c r="Q42" s="8"/>
      <c r="R42" s="183">
        <f t="shared" si="5"/>
        <v>30.096774193548388</v>
      </c>
      <c r="W42" s="51"/>
    </row>
    <row r="43" spans="1:23" x14ac:dyDescent="0.25">
      <c r="A43" t="s">
        <v>749</v>
      </c>
      <c r="B43" s="170" t="str">
        <f>VLOOKUP(A43,concorrenti!A:B,2,0)</f>
        <v>VCC CARDUCCI</v>
      </c>
      <c r="C43" s="170">
        <f>VLOOKUP(A43,concorrenti!A:E,5,0)</f>
        <v>0</v>
      </c>
      <c r="D43" s="71" t="s">
        <v>102</v>
      </c>
      <c r="E43" s="63" t="s">
        <v>789</v>
      </c>
      <c r="F43" s="63">
        <v>1964</v>
      </c>
      <c r="G43" s="9"/>
      <c r="H43" s="71">
        <v>1964</v>
      </c>
      <c r="I43" s="135">
        <f>IF(C43&lt;&gt;0,((1+RIGHT(F43,2)/100)-0.1),(1+RIGHT(F43,2)/100))</f>
        <v>1.6400000000000001</v>
      </c>
      <c r="J43" s="135">
        <f t="shared" si="1"/>
        <v>3220.96</v>
      </c>
      <c r="K43" s="8"/>
      <c r="L43" s="8">
        <v>32</v>
      </c>
      <c r="M43" s="8">
        <f>VLOOKUP(L43,Regolamento!A:B,2,1)</f>
        <v>9</v>
      </c>
      <c r="N43" s="135">
        <f t="shared" si="2"/>
        <v>1.62</v>
      </c>
      <c r="O43" s="135">
        <f t="shared" si="3"/>
        <v>1.47</v>
      </c>
      <c r="P43" s="183">
        <f t="shared" si="4"/>
        <v>21.432600000000001</v>
      </c>
      <c r="Q43" s="8"/>
      <c r="R43" s="183">
        <f t="shared" si="5"/>
        <v>31.677419354838708</v>
      </c>
      <c r="W43" s="51"/>
    </row>
    <row r="44" spans="1:23" x14ac:dyDescent="0.25">
      <c r="A44" t="s">
        <v>779</v>
      </c>
      <c r="B44" s="170" t="str">
        <f>VLOOKUP(A44,concorrenti!A:B,2,0)</f>
        <v>VCC CARDUCCI</v>
      </c>
      <c r="C44" s="170">
        <f>VLOOKUP(A44,concorrenti!A:E,5,0)</f>
        <v>0</v>
      </c>
      <c r="D44" s="71" t="s">
        <v>516</v>
      </c>
      <c r="E44" s="63" t="s">
        <v>819</v>
      </c>
      <c r="F44" s="63">
        <v>2002</v>
      </c>
      <c r="G44" s="8"/>
      <c r="H44" s="71">
        <v>3884</v>
      </c>
      <c r="I44" s="135">
        <f>IF(C44&lt;&gt;0,((1+RIGHT(F44,2)/100)-0.1),(1+RIGHT(F44,2)/100))+1</f>
        <v>2.02</v>
      </c>
      <c r="J44" s="135">
        <f t="shared" si="1"/>
        <v>7845.68</v>
      </c>
      <c r="K44" s="8"/>
      <c r="L44" s="8">
        <v>33</v>
      </c>
      <c r="M44" s="8">
        <f>VLOOKUP(L44,Regolamento!A:B,2,1)</f>
        <v>8</v>
      </c>
      <c r="N44" s="135">
        <f t="shared" si="2"/>
        <v>1.62</v>
      </c>
      <c r="O44" s="135">
        <f t="shared" si="3"/>
        <v>1.47</v>
      </c>
      <c r="P44" s="183">
        <f t="shared" si="4"/>
        <v>19.051200000000001</v>
      </c>
      <c r="Q44" s="8"/>
      <c r="R44" s="183">
        <f t="shared" si="5"/>
        <v>62.645161290322584</v>
      </c>
      <c r="W44" s="51"/>
    </row>
    <row r="45" spans="1:23" x14ac:dyDescent="0.25">
      <c r="A45" t="s">
        <v>755</v>
      </c>
      <c r="B45" s="170" t="str">
        <f>VLOOKUP(A45,concorrenti!A:B,2,0)</f>
        <v>VCC CARDUCCI</v>
      </c>
      <c r="C45" s="170" t="str">
        <f>VLOOKUP(A45,concorrenti!A:E,5,0)</f>
        <v>X</v>
      </c>
      <c r="D45" s="71" t="s">
        <v>102</v>
      </c>
      <c r="E45" s="63" t="s">
        <v>795</v>
      </c>
      <c r="F45" s="63">
        <v>1971</v>
      </c>
      <c r="G45" s="8"/>
      <c r="H45" s="71">
        <v>5368</v>
      </c>
      <c r="I45" s="135">
        <f>IF(C45&lt;&gt;0,((1+RIGHT(F45,2)/100)-0.1),(1+RIGHT(F45,2)/100))</f>
        <v>1.6099999999999999</v>
      </c>
      <c r="J45" s="135">
        <f t="shared" si="1"/>
        <v>8642.48</v>
      </c>
      <c r="L45" s="8">
        <v>34</v>
      </c>
      <c r="M45" s="8">
        <f>VLOOKUP(L45,Regolamento!A:B,2,1)</f>
        <v>7</v>
      </c>
      <c r="N45" s="135">
        <f t="shared" si="2"/>
        <v>1.62</v>
      </c>
      <c r="O45" s="135">
        <f t="shared" si="3"/>
        <v>1.47</v>
      </c>
      <c r="P45" s="179">
        <f t="shared" si="4"/>
        <v>16.669799999999999</v>
      </c>
      <c r="Q45" s="8"/>
      <c r="R45" s="183">
        <f t="shared" si="5"/>
        <v>86.58064516129032</v>
      </c>
      <c r="W45" s="51"/>
    </row>
    <row r="46" spans="1:23" x14ac:dyDescent="0.25">
      <c r="A46" t="s">
        <v>768</v>
      </c>
      <c r="B46" s="170" t="str">
        <f>VLOOKUP(A46,concorrenti!A:B,2,0)</f>
        <v>VCC CARDUCCI</v>
      </c>
      <c r="C46" s="170">
        <f>VLOOKUP(A46,concorrenti!A:E,5,0)</f>
        <v>0</v>
      </c>
      <c r="D46" s="71" t="s">
        <v>351</v>
      </c>
      <c r="E46" s="63" t="s">
        <v>809</v>
      </c>
      <c r="F46" s="63">
        <v>1980</v>
      </c>
      <c r="G46" s="8"/>
      <c r="H46" s="71">
        <v>5325</v>
      </c>
      <c r="I46" s="135">
        <f>IF(C46&lt;&gt;0,((1+RIGHT(F46,2)/100)-0.1),(1+RIGHT(F46,2)/100))</f>
        <v>1.8</v>
      </c>
      <c r="J46" s="135">
        <f t="shared" si="1"/>
        <v>9585</v>
      </c>
      <c r="K46" s="8"/>
      <c r="L46" s="8">
        <v>35</v>
      </c>
      <c r="M46" s="8">
        <f>VLOOKUP(L46,Regolamento!A:B,2,1)</f>
        <v>6</v>
      </c>
      <c r="N46" s="135">
        <f t="shared" si="2"/>
        <v>1.62</v>
      </c>
      <c r="O46" s="135">
        <f t="shared" si="3"/>
        <v>1.47</v>
      </c>
      <c r="P46" s="183">
        <f t="shared" si="4"/>
        <v>14.288400000000001</v>
      </c>
      <c r="Q46" s="8"/>
      <c r="R46" s="183">
        <f t="shared" si="5"/>
        <v>85.887096774193552</v>
      </c>
      <c r="W46" s="51"/>
    </row>
    <row r="47" spans="1:23" x14ac:dyDescent="0.25">
      <c r="A47" t="s">
        <v>747</v>
      </c>
      <c r="B47" s="170" t="str">
        <f>VLOOKUP(A47,concorrenti!A:B,2,0)</f>
        <v>VCC CARDUCCI</v>
      </c>
      <c r="C47" s="170">
        <f>VLOOKUP(A47,concorrenti!A:E,5,0)</f>
        <v>0</v>
      </c>
      <c r="D47" s="71" t="s">
        <v>163</v>
      </c>
      <c r="E47" s="63" t="s">
        <v>786</v>
      </c>
      <c r="F47" s="63">
        <v>1962</v>
      </c>
      <c r="G47" s="8"/>
      <c r="H47" s="71">
        <v>7671</v>
      </c>
      <c r="I47" s="135">
        <f>IF(C47&lt;&gt;0,((1+RIGHT(F47,2)/100)-0.1),(1+RIGHT(F47,2)/100))</f>
        <v>1.62</v>
      </c>
      <c r="J47" s="135">
        <f t="shared" si="1"/>
        <v>12427.02</v>
      </c>
      <c r="K47" s="8"/>
      <c r="L47" s="8">
        <v>36</v>
      </c>
      <c r="M47" s="8">
        <f>VLOOKUP(L47,Regolamento!A:B,2,1)</f>
        <v>5</v>
      </c>
      <c r="N47" s="135">
        <f t="shared" si="2"/>
        <v>1.62</v>
      </c>
      <c r="O47" s="135">
        <f t="shared" si="3"/>
        <v>1.47</v>
      </c>
      <c r="P47" s="183">
        <f t="shared" si="4"/>
        <v>11.907000000000002</v>
      </c>
      <c r="Q47" s="8"/>
      <c r="R47" s="183">
        <f t="shared" si="5"/>
        <v>123.7258064516129</v>
      </c>
      <c r="W47" s="51"/>
    </row>
    <row r="48" spans="1:23" x14ac:dyDescent="0.25">
      <c r="A48" t="s">
        <v>767</v>
      </c>
      <c r="B48" s="170" t="str">
        <f>VLOOKUP(A48,concorrenti!A:B,2,0)</f>
        <v>BELLAN ROBERTO</v>
      </c>
      <c r="C48" s="170">
        <f>VLOOKUP(A48,concorrenti!A:E,5,0)</f>
        <v>0</v>
      </c>
      <c r="D48" s="71" t="s">
        <v>822</v>
      </c>
      <c r="E48" s="63" t="s">
        <v>808</v>
      </c>
      <c r="F48" s="63">
        <v>1978</v>
      </c>
      <c r="G48" s="8"/>
      <c r="H48" s="71">
        <v>7667</v>
      </c>
      <c r="I48" s="135">
        <f>IF(C48&lt;&gt;0,((1+RIGHT(F48,2)/100)-0.1),(1+RIGHT(F48,2)/100))</f>
        <v>1.78</v>
      </c>
      <c r="J48" s="135">
        <f t="shared" si="1"/>
        <v>13647.26</v>
      </c>
      <c r="K48" s="8"/>
      <c r="L48" s="8">
        <v>37</v>
      </c>
      <c r="M48" s="8">
        <f>VLOOKUP(L48,Regolamento!A:B,2,1)</f>
        <v>4</v>
      </c>
      <c r="N48" s="135">
        <f t="shared" si="2"/>
        <v>1.62</v>
      </c>
      <c r="O48" s="135">
        <f t="shared" si="3"/>
        <v>1.47</v>
      </c>
      <c r="P48" s="183">
        <f t="shared" si="4"/>
        <v>9.5256000000000007</v>
      </c>
      <c r="Q48" s="8"/>
      <c r="R48" s="183">
        <f t="shared" si="5"/>
        <v>123.66129032258064</v>
      </c>
      <c r="W48" s="51"/>
    </row>
    <row r="49" spans="1:23" x14ac:dyDescent="0.25">
      <c r="B49" s="170"/>
      <c r="C49" s="170"/>
      <c r="D49" s="71"/>
      <c r="E49" s="63"/>
      <c r="F49" s="63"/>
      <c r="G49" s="8"/>
      <c r="H49" s="71"/>
      <c r="I49" s="135"/>
      <c r="J49" s="135"/>
      <c r="L49" s="8"/>
      <c r="M49" s="8"/>
      <c r="N49" s="135"/>
      <c r="O49" s="135"/>
      <c r="P49" s="183"/>
      <c r="Q49" s="8"/>
      <c r="R49" s="183"/>
      <c r="W49" s="51"/>
    </row>
    <row r="50" spans="1:23" x14ac:dyDescent="0.25">
      <c r="B50" s="170"/>
      <c r="C50" s="170"/>
      <c r="D50" s="71"/>
      <c r="E50" s="63"/>
      <c r="F50" s="63"/>
      <c r="G50" s="8"/>
      <c r="H50" s="71"/>
      <c r="I50" s="135"/>
      <c r="J50" s="135"/>
      <c r="L50" s="8"/>
      <c r="M50" s="8"/>
      <c r="N50" s="135"/>
      <c r="O50" s="135"/>
      <c r="P50" s="183"/>
      <c r="Q50" s="8"/>
      <c r="R50" s="183"/>
    </row>
    <row r="51" spans="1:23" x14ac:dyDescent="0.25">
      <c r="A51" s="54" t="s">
        <v>597</v>
      </c>
      <c r="B51" s="170"/>
      <c r="C51" s="170"/>
      <c r="D51" s="71"/>
      <c r="E51" s="63"/>
      <c r="F51" s="63"/>
      <c r="G51" s="8"/>
      <c r="H51" s="71"/>
      <c r="I51" s="135"/>
      <c r="J51" s="135"/>
      <c r="K51" s="8"/>
      <c r="L51" s="8"/>
      <c r="M51" s="8"/>
      <c r="N51" s="135"/>
      <c r="O51" s="135"/>
      <c r="P51" s="183"/>
      <c r="Q51" s="8"/>
      <c r="R51" s="183"/>
    </row>
    <row r="52" spans="1:23" x14ac:dyDescent="0.25">
      <c r="A52" t="s">
        <v>760</v>
      </c>
      <c r="B52" s="170" t="str">
        <f>VLOOKUP(A52,concorrenti!A:B,2,0)</f>
        <v>VAMS</v>
      </c>
      <c r="C52" s="170">
        <f>VLOOKUP(A52,concorrenti!A:E,5,0)</f>
        <v>0</v>
      </c>
      <c r="D52" s="71" t="s">
        <v>166</v>
      </c>
      <c r="E52" s="63" t="s">
        <v>799</v>
      </c>
      <c r="F52" s="63">
        <v>1972</v>
      </c>
      <c r="G52" s="8"/>
      <c r="H52" s="206" t="s">
        <v>529</v>
      </c>
      <c r="I52" s="206"/>
      <c r="J52" s="135"/>
      <c r="K52" s="8"/>
      <c r="L52" s="8"/>
      <c r="M52" s="8"/>
      <c r="N52" s="135"/>
      <c r="O52" s="135"/>
      <c r="P52" s="183">
        <v>1.0000000000000001E-5</v>
      </c>
      <c r="Q52" s="8"/>
      <c r="R52" s="183"/>
    </row>
    <row r="53" spans="1:23" x14ac:dyDescent="0.25">
      <c r="A53" t="s">
        <v>773</v>
      </c>
      <c r="B53" s="170" t="str">
        <f>VLOOKUP(A53,concorrenti!A:B,2,0)</f>
        <v>CASTELLOTTI</v>
      </c>
      <c r="C53" s="170">
        <f>VLOOKUP(A53,concorrenti!A:E,5,0)</f>
        <v>0</v>
      </c>
      <c r="D53" s="71" t="s">
        <v>102</v>
      </c>
      <c r="E53" s="63" t="s">
        <v>813</v>
      </c>
      <c r="F53" s="63">
        <v>1993</v>
      </c>
      <c r="G53" s="8"/>
      <c r="H53" s="206" t="s">
        <v>529</v>
      </c>
      <c r="I53" s="206"/>
      <c r="J53" s="135"/>
      <c r="K53" s="8"/>
      <c r="L53" s="8"/>
      <c r="M53" s="8"/>
      <c r="N53" s="135"/>
      <c r="O53" s="135"/>
      <c r="P53" s="183">
        <v>1.0000000000000001E-5</v>
      </c>
      <c r="Q53" s="8"/>
      <c r="R53" s="183"/>
    </row>
    <row r="54" spans="1:23" x14ac:dyDescent="0.25">
      <c r="K54" s="8"/>
      <c r="L54" s="8"/>
      <c r="M54" s="8"/>
      <c r="N54" s="135"/>
      <c r="O54" s="135"/>
      <c r="P54" s="183"/>
      <c r="Q54" s="8"/>
      <c r="R54" s="183"/>
    </row>
    <row r="55" spans="1:23" x14ac:dyDescent="0.25">
      <c r="K55" s="8"/>
      <c r="L55" s="8"/>
      <c r="M55" s="8"/>
      <c r="N55" s="135"/>
      <c r="O55" s="183"/>
      <c r="P55" s="183">
        <f>SUM(P12:P54)</f>
        <v>1986.0876200000002</v>
      </c>
      <c r="Q55" s="8"/>
      <c r="R55" s="183"/>
    </row>
    <row r="56" spans="1:23" x14ac:dyDescent="0.25">
      <c r="K56" s="8"/>
      <c r="L56" s="8"/>
      <c r="M56" s="8"/>
      <c r="N56" s="135"/>
      <c r="O56" s="183"/>
      <c r="P56" s="183"/>
      <c r="Q56" s="8"/>
      <c r="R56" s="183"/>
    </row>
    <row r="57" spans="1:23" hidden="1" x14ac:dyDescent="0.25"/>
    <row r="58" spans="1:23" hidden="1" x14ac:dyDescent="0.25"/>
    <row r="59" spans="1:23" hidden="1" x14ac:dyDescent="0.25"/>
    <row r="60" spans="1:23" hidden="1" x14ac:dyDescent="0.25"/>
    <row r="61" spans="1:23" hidden="1" x14ac:dyDescent="0.25"/>
    <row r="62" spans="1:23" hidden="1" x14ac:dyDescent="0.25"/>
    <row r="63" spans="1:23" hidden="1" x14ac:dyDescent="0.25"/>
    <row r="64" spans="1:23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100" spans="1:18" ht="15.75" x14ac:dyDescent="0.25">
      <c r="A100" s="140" t="s">
        <v>446</v>
      </c>
      <c r="C100" s="1"/>
      <c r="I100" s="4"/>
      <c r="J100" s="4"/>
    </row>
    <row r="101" spans="1:18" x14ac:dyDescent="0.25">
      <c r="A101" t="s">
        <v>777</v>
      </c>
      <c r="B101" s="170" t="str">
        <f>VLOOKUP(A101,concorrenti!A:B,2,0)</f>
        <v>CMAE</v>
      </c>
      <c r="C101" s="170">
        <f>VLOOKUP(A101,concorrenti!A:E,5,0)</f>
        <v>0</v>
      </c>
      <c r="D101" s="71" t="s">
        <v>580</v>
      </c>
      <c r="E101" s="63" t="s">
        <v>817</v>
      </c>
      <c r="F101" s="63">
        <v>1999</v>
      </c>
      <c r="G101" s="8"/>
      <c r="H101" s="71">
        <v>1745</v>
      </c>
      <c r="I101" s="135">
        <f>IF(C101&lt;&gt;0,((1+RIGHT(F101,2)/100)-0.1),(1+RIGHT(F101,2)/100))</f>
        <v>1.99</v>
      </c>
      <c r="J101" s="135">
        <f t="shared" ref="J101:J103" si="6">+I101*H101</f>
        <v>3472.55</v>
      </c>
      <c r="L101" s="8">
        <v>1</v>
      </c>
      <c r="M101" s="8">
        <f>VLOOKUP(L101,Regolamento!A:B,2,1)</f>
        <v>50</v>
      </c>
      <c r="N101" s="135">
        <f t="shared" ref="N101:N103" si="7">1+E$5/100</f>
        <v>1.62</v>
      </c>
      <c r="O101" s="135">
        <f t="shared" ref="O101:O103" si="8">1+E$6/100</f>
        <v>1.47</v>
      </c>
      <c r="P101" s="183">
        <f t="shared" ref="P101:P103" si="9">IF(H101&lt;&gt;0,+M101*N101*O101,0)</f>
        <v>119.07</v>
      </c>
      <c r="Q101" s="8"/>
      <c r="R101" s="183">
        <f>+H101/E$5</f>
        <v>28.14516129032258</v>
      </c>
    </row>
    <row r="102" spans="1:18" x14ac:dyDescent="0.25">
      <c r="A102" t="s">
        <v>771</v>
      </c>
      <c r="B102" s="170" t="str">
        <f>VLOOKUP(A102,concorrenti!A:B,2,0)</f>
        <v>GAMS</v>
      </c>
      <c r="C102" s="170">
        <f>VLOOKUP(A102,concorrenti!A:E,5,0)</f>
        <v>0</v>
      </c>
      <c r="D102" s="71" t="s">
        <v>427</v>
      </c>
      <c r="E102" s="63" t="s">
        <v>811</v>
      </c>
      <c r="F102" s="63">
        <v>1987</v>
      </c>
      <c r="G102" s="8"/>
      <c r="H102" s="71">
        <v>3172</v>
      </c>
      <c r="I102" s="135">
        <f>IF(C102&lt;&gt;0,((1+RIGHT(F102,2)/100)-0.1),(1+RIGHT(F102,2)/100))</f>
        <v>1.87</v>
      </c>
      <c r="J102" s="135">
        <f t="shared" si="6"/>
        <v>5931.64</v>
      </c>
      <c r="L102" s="8">
        <v>2</v>
      </c>
      <c r="M102" s="8">
        <f>VLOOKUP(L102,Regolamento!A:B,2,1)</f>
        <v>45</v>
      </c>
      <c r="N102" s="135">
        <f t="shared" si="7"/>
        <v>1.62</v>
      </c>
      <c r="O102" s="135">
        <f t="shared" si="8"/>
        <v>1.47</v>
      </c>
      <c r="P102" s="183">
        <f t="shared" si="9"/>
        <v>107.16300000000001</v>
      </c>
      <c r="Q102" s="8"/>
      <c r="R102" s="183">
        <f t="shared" ref="R102:R103" si="10">+H102/E$5</f>
        <v>51.161290322580648</v>
      </c>
    </row>
    <row r="103" spans="1:18" x14ac:dyDescent="0.25">
      <c r="A103" t="s">
        <v>763</v>
      </c>
      <c r="B103" s="170" t="str">
        <f>VLOOKUP(A103,concorrenti!A:B,2,0)</f>
        <v xml:space="preserve"> VCC CARDUCCI</v>
      </c>
      <c r="C103" s="170">
        <f>VLOOKUP(A103,concorrenti!A:E,5,0)</f>
        <v>0</v>
      </c>
      <c r="D103" s="71" t="s">
        <v>600</v>
      </c>
      <c r="E103" s="63" t="s">
        <v>804</v>
      </c>
      <c r="F103" s="63">
        <v>1974</v>
      </c>
      <c r="G103" s="8"/>
      <c r="H103" s="71">
        <v>4946</v>
      </c>
      <c r="I103" s="135">
        <f>IF(C103&lt;&gt;0,((1+RIGHT(F103,2)/100)-0.1),(1+RIGHT(F103,2)/100))</f>
        <v>1.74</v>
      </c>
      <c r="J103" s="135">
        <f t="shared" si="6"/>
        <v>8606.0399999999991</v>
      </c>
      <c r="L103" s="8">
        <v>3</v>
      </c>
      <c r="M103" s="8">
        <f>VLOOKUP(L103,Regolamento!A:B,2,1)</f>
        <v>41</v>
      </c>
      <c r="N103" s="135">
        <f t="shared" si="7"/>
        <v>1.62</v>
      </c>
      <c r="O103" s="135">
        <f t="shared" si="8"/>
        <v>1.47</v>
      </c>
      <c r="P103" s="183">
        <f t="shared" si="9"/>
        <v>97.6374</v>
      </c>
      <c r="Q103" s="8"/>
      <c r="R103" s="183">
        <f t="shared" si="10"/>
        <v>79.774193548387103</v>
      </c>
    </row>
    <row r="105" spans="1:18" x14ac:dyDescent="0.25">
      <c r="P105" s="101">
        <f>SUM(P101:P104)</f>
        <v>323.87040000000002</v>
      </c>
    </row>
  </sheetData>
  <sheetProtection algorithmName="SHA-512" hashValue="Aie7CwkvilNFtkl3eul1zUmzaQFUjFGKiL0Vq2xd7AK0b8LDyP1dnVGzVHFcQiiOQNFWu528XliJdUC4soB2bQ==" saltValue="EtRR3X+hKoF5vVDgo0zn2A==" spinCount="100000" sheet="1" objects="1" scenarios="1"/>
  <sortState ref="A12:J48">
    <sortCondition ref="J12:J48"/>
  </sortState>
  <mergeCells count="5">
    <mergeCell ref="H1:P1"/>
    <mergeCell ref="H8:J8"/>
    <mergeCell ref="N8:O8"/>
    <mergeCell ref="H52:I52"/>
    <mergeCell ref="H53:I5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150B-452E-4236-8DC4-C3C623B3D9F0}">
  <sheetPr>
    <tabColor rgb="FF92D050"/>
  </sheetPr>
  <dimension ref="A1:X104"/>
  <sheetViews>
    <sheetView workbookViewId="0">
      <selection activeCell="W31" sqref="W31"/>
    </sheetView>
  </sheetViews>
  <sheetFormatPr defaultRowHeight="15" x14ac:dyDescent="0.25"/>
  <cols>
    <col min="1" max="1" width="34.42578125" customWidth="1"/>
    <col min="2" max="2" width="20.5703125" bestFit="1" customWidth="1"/>
    <col min="3" max="3" width="9.85546875" bestFit="1" customWidth="1"/>
    <col min="4" max="4" width="13.42578125" bestFit="1" customWidth="1"/>
    <col min="5" max="5" width="23.42578125" bestFit="1" customWidth="1"/>
    <col min="6" max="6" width="5.7109375" bestFit="1" customWidth="1"/>
    <col min="7" max="7" width="2.42578125" customWidth="1"/>
    <col min="8" max="8" width="7.8554687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3.7109375" customWidth="1"/>
    <col min="18" max="18" width="9.5703125" customWidth="1"/>
    <col min="20" max="20" width="18.140625" bestFit="1" customWidth="1"/>
    <col min="21" max="21" width="9" style="4"/>
    <col min="22" max="22" width="2.85546875" bestFit="1" customWidth="1"/>
  </cols>
  <sheetData>
    <row r="1" spans="1:24" ht="15.75" x14ac:dyDescent="0.25">
      <c r="A1" t="s">
        <v>46</v>
      </c>
      <c r="H1" s="203" t="s">
        <v>323</v>
      </c>
      <c r="I1" s="203"/>
      <c r="J1" s="203"/>
      <c r="K1" s="203"/>
      <c r="L1" s="203"/>
      <c r="M1" s="203"/>
      <c r="N1" s="203"/>
      <c r="O1" s="203"/>
      <c r="P1" s="203"/>
      <c r="Q1" s="65"/>
      <c r="R1" s="65"/>
      <c r="T1" t="s">
        <v>94</v>
      </c>
      <c r="U1" s="4">
        <v>353.31</v>
      </c>
      <c r="V1">
        <v>15</v>
      </c>
      <c r="X1" s="59"/>
    </row>
    <row r="2" spans="1:24" x14ac:dyDescent="0.25">
      <c r="A2" t="s">
        <v>47</v>
      </c>
      <c r="E2" s="33">
        <v>45914</v>
      </c>
      <c r="T2" t="s">
        <v>93</v>
      </c>
      <c r="U2" s="4">
        <v>260.33999999999997</v>
      </c>
      <c r="V2">
        <v>12</v>
      </c>
    </row>
    <row r="3" spans="1:24" x14ac:dyDescent="0.25">
      <c r="A3" t="s">
        <v>62</v>
      </c>
      <c r="E3" s="33" t="s">
        <v>318</v>
      </c>
      <c r="T3" t="s">
        <v>65</v>
      </c>
      <c r="U3" s="4">
        <v>236.43</v>
      </c>
      <c r="V3">
        <v>10</v>
      </c>
    </row>
    <row r="4" spans="1:24" x14ac:dyDescent="0.25">
      <c r="A4" t="s">
        <v>50</v>
      </c>
      <c r="E4" s="1" t="s">
        <v>171</v>
      </c>
      <c r="T4" t="s">
        <v>318</v>
      </c>
      <c r="U4" s="4">
        <v>148.76</v>
      </c>
      <c r="V4">
        <v>8</v>
      </c>
    </row>
    <row r="5" spans="1:24" x14ac:dyDescent="0.25">
      <c r="A5" t="s">
        <v>48</v>
      </c>
      <c r="E5" s="1">
        <v>65</v>
      </c>
      <c r="T5" t="s">
        <v>111</v>
      </c>
      <c r="U5" s="4">
        <v>146.11000000000001</v>
      </c>
      <c r="V5">
        <v>7</v>
      </c>
    </row>
    <row r="6" spans="1:24" x14ac:dyDescent="0.25">
      <c r="A6" t="s">
        <v>49</v>
      </c>
      <c r="E6" s="1">
        <v>61</v>
      </c>
      <c r="T6" t="s">
        <v>109</v>
      </c>
      <c r="U6" s="4">
        <v>119.54</v>
      </c>
      <c r="V6">
        <v>6</v>
      </c>
    </row>
    <row r="7" spans="1:24" x14ac:dyDescent="0.25">
      <c r="D7" s="1"/>
      <c r="T7" t="s">
        <v>311</v>
      </c>
      <c r="U7" s="4">
        <v>116.89</v>
      </c>
      <c r="V7">
        <v>5</v>
      </c>
    </row>
    <row r="8" spans="1:24" x14ac:dyDescent="0.25">
      <c r="A8" s="34" t="s">
        <v>43</v>
      </c>
      <c r="B8" s="67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04" t="s">
        <v>51</v>
      </c>
      <c r="I8" s="202"/>
      <c r="J8" s="205"/>
      <c r="K8" s="2"/>
      <c r="L8" s="25" t="s">
        <v>52</v>
      </c>
      <c r="M8" s="28"/>
      <c r="N8" s="202" t="s">
        <v>8</v>
      </c>
      <c r="O8" s="202"/>
      <c r="P8" s="193"/>
      <c r="Q8" s="24"/>
      <c r="R8" s="24"/>
      <c r="T8" t="s">
        <v>63</v>
      </c>
      <c r="U8" s="4">
        <v>82.35</v>
      </c>
      <c r="V8">
        <v>4</v>
      </c>
    </row>
    <row r="9" spans="1:24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194" t="s">
        <v>11</v>
      </c>
      <c r="Q9" s="24"/>
      <c r="R9" s="24"/>
      <c r="T9" t="s">
        <v>411</v>
      </c>
      <c r="U9" s="4">
        <v>77.040000000000006</v>
      </c>
      <c r="V9">
        <v>2</v>
      </c>
    </row>
    <row r="10" spans="1:24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192"/>
      <c r="Q10" s="24"/>
      <c r="R10" s="24"/>
      <c r="T10" t="s">
        <v>412</v>
      </c>
      <c r="U10" s="4">
        <v>18.600000000000001</v>
      </c>
      <c r="V10">
        <v>2</v>
      </c>
    </row>
    <row r="11" spans="1:24" x14ac:dyDescent="0.25">
      <c r="R11" s="7" t="s">
        <v>106</v>
      </c>
    </row>
    <row r="12" spans="1:24" x14ac:dyDescent="0.25">
      <c r="A12" s="63" t="s">
        <v>826</v>
      </c>
      <c r="B12" s="59" t="str">
        <f>VLOOKUP(A12,concorrenti!A:B,2,0)</f>
        <v>CASTELLOTTI</v>
      </c>
      <c r="C12" s="12">
        <f>VLOOKUP(A12,concorrenti!A:E,5,0)</f>
        <v>0</v>
      </c>
      <c r="D12" s="63" t="s">
        <v>873</v>
      </c>
      <c r="E12" s="63" t="s">
        <v>888</v>
      </c>
      <c r="F12">
        <v>1977</v>
      </c>
      <c r="H12" s="99">
        <v>212</v>
      </c>
      <c r="I12" s="4">
        <f t="shared" ref="I12:I52" si="0">IF(C12&lt;&gt;0,((1+RIGHT(F12,2)/100)-0.1),(1+RIGHT(F12,2)/100))</f>
        <v>1.77</v>
      </c>
      <c r="J12" s="4">
        <f t="shared" ref="J12:J52" si="1">+H12*I12</f>
        <v>375.24</v>
      </c>
      <c r="L12">
        <v>1</v>
      </c>
      <c r="M12">
        <f>VLOOKUP(L12,Regolamento!A:B,2,1)</f>
        <v>50</v>
      </c>
      <c r="N12" s="4">
        <f t="shared" ref="N12:N52" si="2">1+E$5/100</f>
        <v>1.65</v>
      </c>
      <c r="O12" s="4">
        <f t="shared" ref="O12:O52" si="3">1+E$6/100</f>
        <v>1.6099999999999999</v>
      </c>
      <c r="P12" s="15">
        <f t="shared" ref="P12:P52" si="4">IF(H12&lt;&gt;0,+M12*N12*O12,0)</f>
        <v>132.82499999999999</v>
      </c>
      <c r="Q12" s="6"/>
      <c r="R12" s="6">
        <f t="shared" ref="R12:R52" si="5">+H12/E$5</f>
        <v>3.2615384615384615</v>
      </c>
    </row>
    <row r="13" spans="1:24" x14ac:dyDescent="0.25">
      <c r="A13" s="63" t="s">
        <v>840</v>
      </c>
      <c r="B13" s="59" t="str">
        <f>VLOOKUP(A13,concorrenti!A:B,2,0)</f>
        <v>CASTELLOTTI</v>
      </c>
      <c r="C13" s="12">
        <f>VLOOKUP(A13,concorrenti!A:E,5,0)</f>
        <v>0</v>
      </c>
      <c r="D13" s="63" t="s">
        <v>874</v>
      </c>
      <c r="E13" s="63" t="s">
        <v>548</v>
      </c>
      <c r="F13">
        <v>1957</v>
      </c>
      <c r="H13" s="99">
        <v>251</v>
      </c>
      <c r="I13" s="4">
        <f t="shared" si="0"/>
        <v>1.5699999999999998</v>
      </c>
      <c r="J13" s="4">
        <f t="shared" si="1"/>
        <v>394.06999999999994</v>
      </c>
      <c r="L13">
        <v>2</v>
      </c>
      <c r="M13">
        <f>VLOOKUP(L13,Regolamento!A:B,2,1)</f>
        <v>45</v>
      </c>
      <c r="N13" s="4">
        <f t="shared" si="2"/>
        <v>1.65</v>
      </c>
      <c r="O13" s="4">
        <f t="shared" si="3"/>
        <v>1.6099999999999999</v>
      </c>
      <c r="P13" s="15">
        <f t="shared" si="4"/>
        <v>119.54249999999999</v>
      </c>
      <c r="Q13" s="6"/>
      <c r="R13" s="6">
        <f t="shared" si="5"/>
        <v>3.8615384615384616</v>
      </c>
      <c r="T13" s="59"/>
    </row>
    <row r="14" spans="1:24" x14ac:dyDescent="0.25">
      <c r="A14" s="63" t="s">
        <v>827</v>
      </c>
      <c r="B14" s="59" t="str">
        <f>VLOOKUP(A14,concorrenti!A:B,2,0)</f>
        <v>OROBICO</v>
      </c>
      <c r="C14" s="12">
        <f>VLOOKUP(A14,concorrenti!A:E,5,0)</f>
        <v>0</v>
      </c>
      <c r="D14" s="63" t="s">
        <v>103</v>
      </c>
      <c r="E14" s="63" t="s">
        <v>313</v>
      </c>
      <c r="F14">
        <v>1939</v>
      </c>
      <c r="H14" s="99">
        <v>297</v>
      </c>
      <c r="I14" s="4">
        <f t="shared" si="0"/>
        <v>1.3900000000000001</v>
      </c>
      <c r="J14" s="4">
        <f t="shared" si="1"/>
        <v>412.83000000000004</v>
      </c>
      <c r="L14">
        <v>3</v>
      </c>
      <c r="M14">
        <f>VLOOKUP(L14,Regolamento!A:B,2,1)</f>
        <v>41</v>
      </c>
      <c r="N14" s="4">
        <f t="shared" si="2"/>
        <v>1.65</v>
      </c>
      <c r="O14" s="4">
        <f t="shared" si="3"/>
        <v>1.6099999999999999</v>
      </c>
      <c r="P14" s="15">
        <f t="shared" si="4"/>
        <v>108.91649999999997</v>
      </c>
      <c r="Q14" s="6"/>
      <c r="R14" s="6">
        <f t="shared" si="5"/>
        <v>4.569230769230769</v>
      </c>
    </row>
    <row r="15" spans="1:24" x14ac:dyDescent="0.25">
      <c r="A15" s="63" t="s">
        <v>825</v>
      </c>
      <c r="B15" s="59" t="str">
        <f>VLOOKUP(A15,concorrenti!A:B,2,0)</f>
        <v>CASTELLOTTI</v>
      </c>
      <c r="C15" s="12">
        <f>VLOOKUP(A15,concorrenti!A:E,5,0)</f>
        <v>0</v>
      </c>
      <c r="D15" s="63" t="s">
        <v>874</v>
      </c>
      <c r="E15" s="63" t="s">
        <v>889</v>
      </c>
      <c r="F15">
        <v>1956</v>
      </c>
      <c r="H15" s="99">
        <v>290</v>
      </c>
      <c r="I15" s="4">
        <f t="shared" si="0"/>
        <v>1.56</v>
      </c>
      <c r="J15" s="4">
        <f t="shared" si="1"/>
        <v>452.40000000000003</v>
      </c>
      <c r="L15">
        <v>4</v>
      </c>
      <c r="M15">
        <f>VLOOKUP(L15,Regolamento!A:B,2,1)</f>
        <v>38</v>
      </c>
      <c r="N15" s="4">
        <f t="shared" si="2"/>
        <v>1.65</v>
      </c>
      <c r="O15" s="4">
        <f t="shared" si="3"/>
        <v>1.6099999999999999</v>
      </c>
      <c r="P15" s="15">
        <f t="shared" si="4"/>
        <v>100.94699999999999</v>
      </c>
      <c r="Q15" s="6"/>
      <c r="R15" s="6">
        <f t="shared" si="5"/>
        <v>4.4615384615384617</v>
      </c>
    </row>
    <row r="16" spans="1:24" x14ac:dyDescent="0.25">
      <c r="A16" s="8" t="s">
        <v>829</v>
      </c>
      <c r="B16" s="59" t="str">
        <f>VLOOKUP(A16,concorrenti!A:B,2,0)</f>
        <v xml:space="preserve"> CAVEC</v>
      </c>
      <c r="C16" s="12">
        <f>VLOOKUP(A16,concorrenti!A:E,5,0)</f>
        <v>0</v>
      </c>
      <c r="D16" s="63" t="s">
        <v>875</v>
      </c>
      <c r="E16" s="63" t="s">
        <v>890</v>
      </c>
      <c r="F16">
        <v>1939</v>
      </c>
      <c r="H16" s="99">
        <v>328</v>
      </c>
      <c r="I16" s="4">
        <f t="shared" si="0"/>
        <v>1.3900000000000001</v>
      </c>
      <c r="J16" s="4">
        <f t="shared" si="1"/>
        <v>455.92</v>
      </c>
      <c r="L16">
        <v>5</v>
      </c>
      <c r="M16">
        <f>VLOOKUP(L16,Regolamento!A:B,2,1)</f>
        <v>36</v>
      </c>
      <c r="N16" s="4">
        <f t="shared" si="2"/>
        <v>1.65</v>
      </c>
      <c r="O16" s="4">
        <f t="shared" si="3"/>
        <v>1.6099999999999999</v>
      </c>
      <c r="P16" s="15">
        <f t="shared" si="4"/>
        <v>95.633999999999986</v>
      </c>
      <c r="Q16" s="6"/>
      <c r="R16" s="6">
        <f t="shared" si="5"/>
        <v>5.046153846153846</v>
      </c>
    </row>
    <row r="17" spans="1:21" x14ac:dyDescent="0.25">
      <c r="A17" s="63" t="s">
        <v>830</v>
      </c>
      <c r="B17" s="59" t="str">
        <f>VLOOKUP(A17,concorrenti!A:B,2,0)</f>
        <v>CAVEM</v>
      </c>
      <c r="C17" s="12">
        <f>VLOOKUP(A17,concorrenti!A:E,5,0)</f>
        <v>0</v>
      </c>
      <c r="D17" s="63" t="s">
        <v>876</v>
      </c>
      <c r="E17" s="63" t="s">
        <v>891</v>
      </c>
      <c r="F17">
        <v>1965</v>
      </c>
      <c r="H17" s="99">
        <v>282</v>
      </c>
      <c r="I17" s="4">
        <f t="shared" si="0"/>
        <v>1.65</v>
      </c>
      <c r="J17" s="4">
        <f t="shared" si="1"/>
        <v>465.29999999999995</v>
      </c>
      <c r="K17" s="9"/>
      <c r="L17">
        <v>6</v>
      </c>
      <c r="M17">
        <f>VLOOKUP(L17,Regolamento!A:B,2,1)</f>
        <v>35</v>
      </c>
      <c r="N17" s="4">
        <f t="shared" si="2"/>
        <v>1.65</v>
      </c>
      <c r="O17" s="4">
        <f t="shared" si="3"/>
        <v>1.6099999999999999</v>
      </c>
      <c r="P17" s="15">
        <f t="shared" si="4"/>
        <v>92.977499999999992</v>
      </c>
      <c r="Q17" s="6"/>
      <c r="R17" s="6">
        <f t="shared" si="5"/>
        <v>4.3384615384615381</v>
      </c>
      <c r="U17"/>
    </row>
    <row r="18" spans="1:21" x14ac:dyDescent="0.25">
      <c r="A18" s="63" t="s">
        <v>870</v>
      </c>
      <c r="B18" s="59" t="str">
        <f>VLOOKUP(A18,concorrenti!A:B,2,0)</f>
        <v>OROBICO</v>
      </c>
      <c r="C18" s="12">
        <f>VLOOKUP(A18,concorrenti!A:E,5,0)</f>
        <v>0</v>
      </c>
      <c r="D18" s="63" t="s">
        <v>875</v>
      </c>
      <c r="E18" s="63" t="s">
        <v>892</v>
      </c>
      <c r="F18">
        <v>1966</v>
      </c>
      <c r="H18" s="99">
        <v>294</v>
      </c>
      <c r="I18" s="4">
        <f t="shared" si="0"/>
        <v>1.6600000000000001</v>
      </c>
      <c r="J18" s="4">
        <f t="shared" si="1"/>
        <v>488.04</v>
      </c>
      <c r="L18">
        <v>7</v>
      </c>
      <c r="M18">
        <f>VLOOKUP(L18,Regolamento!A:B,2,1)</f>
        <v>34</v>
      </c>
      <c r="N18" s="4">
        <f t="shared" si="2"/>
        <v>1.65</v>
      </c>
      <c r="O18" s="4">
        <f t="shared" si="3"/>
        <v>1.6099999999999999</v>
      </c>
      <c r="P18" s="15">
        <f t="shared" si="4"/>
        <v>90.320999999999984</v>
      </c>
      <c r="Q18" s="6"/>
      <c r="R18" s="6">
        <f t="shared" si="5"/>
        <v>4.523076923076923</v>
      </c>
      <c r="U18"/>
    </row>
    <row r="19" spans="1:21" x14ac:dyDescent="0.25">
      <c r="A19" s="63" t="s">
        <v>842</v>
      </c>
      <c r="B19" s="59" t="str">
        <f>VLOOKUP(A19,concorrenti!A:B,2,0)</f>
        <v>VCC COMO</v>
      </c>
      <c r="C19" s="12" t="str">
        <f>VLOOKUP(A19,concorrenti!A:E,5,0)</f>
        <v>X</v>
      </c>
      <c r="D19" s="63" t="s">
        <v>875</v>
      </c>
      <c r="E19" s="63" t="s">
        <v>900</v>
      </c>
      <c r="F19">
        <v>1970</v>
      </c>
      <c r="H19" s="99">
        <v>346</v>
      </c>
      <c r="I19" s="4">
        <f t="shared" si="0"/>
        <v>1.5999999999999999</v>
      </c>
      <c r="J19" s="4">
        <f t="shared" si="1"/>
        <v>553.59999999999991</v>
      </c>
      <c r="L19">
        <v>8</v>
      </c>
      <c r="M19">
        <f>VLOOKUP(L19,Regolamento!A:B,2,1)</f>
        <v>33</v>
      </c>
      <c r="N19" s="4">
        <f t="shared" si="2"/>
        <v>1.65</v>
      </c>
      <c r="O19" s="4">
        <f t="shared" si="3"/>
        <v>1.6099999999999999</v>
      </c>
      <c r="P19" s="196">
        <f t="shared" si="4"/>
        <v>87.66449999999999</v>
      </c>
      <c r="Q19" s="6"/>
      <c r="R19" s="6">
        <f t="shared" si="5"/>
        <v>5.3230769230769228</v>
      </c>
    </row>
    <row r="20" spans="1:21" x14ac:dyDescent="0.25">
      <c r="A20" s="63" t="s">
        <v>828</v>
      </c>
      <c r="B20" s="59" t="str">
        <f>VLOOKUP(A20,concorrenti!A:B,2,0)</f>
        <v>PROGETTO MITE</v>
      </c>
      <c r="C20" s="12">
        <f>VLOOKUP(A20,concorrenti!A:E,5,0)</f>
        <v>0</v>
      </c>
      <c r="D20" s="63" t="s">
        <v>878</v>
      </c>
      <c r="E20" s="63" t="s">
        <v>893</v>
      </c>
      <c r="F20">
        <v>1973</v>
      </c>
      <c r="H20" s="99">
        <v>328</v>
      </c>
      <c r="I20" s="4">
        <f t="shared" si="0"/>
        <v>1.73</v>
      </c>
      <c r="J20" s="4">
        <f t="shared" si="1"/>
        <v>567.43999999999994</v>
      </c>
      <c r="L20">
        <v>9</v>
      </c>
      <c r="M20">
        <f>VLOOKUP(L20,Regolamento!A:B,2,1)</f>
        <v>32</v>
      </c>
      <c r="N20" s="4">
        <f t="shared" si="2"/>
        <v>1.65</v>
      </c>
      <c r="O20" s="4">
        <f t="shared" si="3"/>
        <v>1.6099999999999999</v>
      </c>
      <c r="P20" s="15">
        <f t="shared" si="4"/>
        <v>85.007999999999996</v>
      </c>
      <c r="Q20" s="6"/>
      <c r="R20" s="6">
        <f t="shared" si="5"/>
        <v>5.046153846153846</v>
      </c>
      <c r="U20"/>
    </row>
    <row r="21" spans="1:21" x14ac:dyDescent="0.25">
      <c r="A21" s="8" t="s">
        <v>833</v>
      </c>
      <c r="B21" s="59" t="str">
        <f>VLOOKUP(A21,concorrenti!A:B,2,0)</f>
        <v>VAMS</v>
      </c>
      <c r="C21" s="12">
        <f>VLOOKUP(A21,concorrenti!A:E,5,0)</f>
        <v>0</v>
      </c>
      <c r="D21" s="63" t="s">
        <v>873</v>
      </c>
      <c r="E21" s="63" t="s">
        <v>895</v>
      </c>
      <c r="F21">
        <v>1972</v>
      </c>
      <c r="H21" s="99">
        <v>342</v>
      </c>
      <c r="I21" s="4">
        <f t="shared" si="0"/>
        <v>1.72</v>
      </c>
      <c r="J21" s="4">
        <f t="shared" si="1"/>
        <v>588.24</v>
      </c>
      <c r="L21">
        <v>10</v>
      </c>
      <c r="M21">
        <f>VLOOKUP(L21,Regolamento!A:B,2,1)</f>
        <v>31</v>
      </c>
      <c r="N21" s="4">
        <f t="shared" si="2"/>
        <v>1.65</v>
      </c>
      <c r="O21" s="4">
        <f t="shared" si="3"/>
        <v>1.6099999999999999</v>
      </c>
      <c r="P21" s="15">
        <f t="shared" si="4"/>
        <v>82.351499999999987</v>
      </c>
      <c r="Q21" s="6"/>
      <c r="R21" s="6">
        <f t="shared" si="5"/>
        <v>5.2615384615384615</v>
      </c>
    </row>
    <row r="22" spans="1:21" x14ac:dyDescent="0.25">
      <c r="A22" s="63" t="s">
        <v>834</v>
      </c>
      <c r="B22" s="59" t="str">
        <f>VLOOKUP(A22,concorrenti!A:B,2,0)</f>
        <v>CAVEM</v>
      </c>
      <c r="C22" s="12">
        <f>VLOOKUP(A22,concorrenti!A:E,5,0)</f>
        <v>0</v>
      </c>
      <c r="D22" s="63" t="s">
        <v>877</v>
      </c>
      <c r="E22" s="63" t="s">
        <v>554</v>
      </c>
      <c r="F22">
        <v>1969</v>
      </c>
      <c r="G22" s="9"/>
      <c r="H22" s="99">
        <v>360</v>
      </c>
      <c r="I22" s="4">
        <f t="shared" si="0"/>
        <v>1.69</v>
      </c>
      <c r="J22" s="4">
        <f t="shared" si="1"/>
        <v>608.4</v>
      </c>
      <c r="L22">
        <v>11</v>
      </c>
      <c r="M22">
        <f>VLOOKUP(L22,Regolamento!A:B,2,1)</f>
        <v>30</v>
      </c>
      <c r="N22" s="4">
        <f t="shared" si="2"/>
        <v>1.65</v>
      </c>
      <c r="O22" s="4">
        <f t="shared" si="3"/>
        <v>1.6099999999999999</v>
      </c>
      <c r="P22" s="15">
        <f t="shared" si="4"/>
        <v>79.694999999999993</v>
      </c>
      <c r="Q22" s="6"/>
      <c r="R22" s="6">
        <f t="shared" si="5"/>
        <v>5.5384615384615383</v>
      </c>
      <c r="U22"/>
    </row>
    <row r="23" spans="1:21" x14ac:dyDescent="0.25">
      <c r="A23" s="63" t="s">
        <v>843</v>
      </c>
      <c r="B23" s="59" t="str">
        <f>VLOOKUP(A23,concorrenti!A:B,2,0)</f>
        <v>OLD WHEELS</v>
      </c>
      <c r="C23" s="12">
        <f>VLOOKUP(A23,concorrenti!A:E,5,0)</f>
        <v>0</v>
      </c>
      <c r="D23" s="63" t="s">
        <v>881</v>
      </c>
      <c r="E23" s="63" t="s">
        <v>901</v>
      </c>
      <c r="F23">
        <v>1996</v>
      </c>
      <c r="H23" s="99">
        <v>319</v>
      </c>
      <c r="I23" s="4">
        <f t="shared" si="0"/>
        <v>1.96</v>
      </c>
      <c r="J23" s="4">
        <f t="shared" si="1"/>
        <v>625.24</v>
      </c>
      <c r="L23">
        <v>12</v>
      </c>
      <c r="M23">
        <f>VLOOKUP(L23,Regolamento!A:B,2,1)</f>
        <v>29</v>
      </c>
      <c r="N23" s="4">
        <f t="shared" si="2"/>
        <v>1.65</v>
      </c>
      <c r="O23" s="4">
        <f t="shared" si="3"/>
        <v>1.6099999999999999</v>
      </c>
      <c r="P23" s="98">
        <f t="shared" si="4"/>
        <v>77.038499999999985</v>
      </c>
      <c r="Q23" s="6"/>
      <c r="R23" s="6">
        <f t="shared" si="5"/>
        <v>4.907692307692308</v>
      </c>
      <c r="U23"/>
    </row>
    <row r="24" spans="1:21" x14ac:dyDescent="0.25">
      <c r="A24" s="8" t="s">
        <v>835</v>
      </c>
      <c r="B24" s="59" t="str">
        <f>VLOOKUP(A24,concorrenti!A:B,2,0)</f>
        <v>CASTELLOTTI</v>
      </c>
      <c r="C24" s="12">
        <f>VLOOKUP(A24,concorrenti!A:E,5,0)</f>
        <v>0</v>
      </c>
      <c r="D24" s="63" t="s">
        <v>738</v>
      </c>
      <c r="E24" s="63" t="s">
        <v>896</v>
      </c>
      <c r="F24">
        <v>1976</v>
      </c>
      <c r="H24" s="99">
        <v>376</v>
      </c>
      <c r="I24" s="4">
        <f t="shared" si="0"/>
        <v>1.76</v>
      </c>
      <c r="J24" s="4">
        <f t="shared" si="1"/>
        <v>661.76</v>
      </c>
      <c r="L24">
        <v>13</v>
      </c>
      <c r="M24">
        <f>VLOOKUP(L24,Regolamento!A:B,2,1)</f>
        <v>28</v>
      </c>
      <c r="N24" s="4">
        <f t="shared" si="2"/>
        <v>1.65</v>
      </c>
      <c r="O24" s="4">
        <f t="shared" si="3"/>
        <v>1.6099999999999999</v>
      </c>
      <c r="P24" s="15">
        <f t="shared" si="4"/>
        <v>74.381999999999991</v>
      </c>
      <c r="Q24" s="6"/>
      <c r="R24" s="6">
        <f t="shared" si="5"/>
        <v>5.7846153846153845</v>
      </c>
    </row>
    <row r="25" spans="1:21" x14ac:dyDescent="0.25">
      <c r="A25" s="63" t="s">
        <v>836</v>
      </c>
      <c r="B25" s="59" t="str">
        <f>VLOOKUP(A25,concorrenti!A:B,2,0)</f>
        <v>VCC CARDUCCI</v>
      </c>
      <c r="C25" s="12">
        <f>VLOOKUP(A25,concorrenti!A:E,5,0)</f>
        <v>0</v>
      </c>
      <c r="D25" s="63" t="s">
        <v>738</v>
      </c>
      <c r="E25" s="63" t="s">
        <v>897</v>
      </c>
      <c r="F25">
        <v>1973</v>
      </c>
      <c r="H25" s="99">
        <v>384</v>
      </c>
      <c r="I25" s="4">
        <f t="shared" si="0"/>
        <v>1.73</v>
      </c>
      <c r="J25" s="4">
        <f t="shared" si="1"/>
        <v>664.31999999999994</v>
      </c>
      <c r="L25">
        <v>14</v>
      </c>
      <c r="M25">
        <f>VLOOKUP(L25,Regolamento!A:B,2,1)</f>
        <v>27</v>
      </c>
      <c r="N25" s="4">
        <f t="shared" si="2"/>
        <v>1.65</v>
      </c>
      <c r="O25" s="4">
        <f t="shared" si="3"/>
        <v>1.6099999999999999</v>
      </c>
      <c r="P25" s="15">
        <f t="shared" si="4"/>
        <v>71.725499999999997</v>
      </c>
      <c r="Q25" s="6"/>
      <c r="R25" s="6">
        <f t="shared" si="5"/>
        <v>5.907692307692308</v>
      </c>
      <c r="U25"/>
    </row>
    <row r="26" spans="1:21" x14ac:dyDescent="0.25">
      <c r="A26" s="63" t="s">
        <v>837</v>
      </c>
      <c r="B26" s="59" t="str">
        <f>VLOOKUP(A26,concorrenti!A:B,2,0)</f>
        <v>CMAE</v>
      </c>
      <c r="C26" s="12">
        <f>VLOOKUP(A26,concorrenti!A:E,5,0)</f>
        <v>0</v>
      </c>
      <c r="D26" s="63" t="s">
        <v>102</v>
      </c>
      <c r="E26" s="63" t="s">
        <v>555</v>
      </c>
      <c r="F26">
        <v>1970</v>
      </c>
      <c r="H26" s="99">
        <v>395</v>
      </c>
      <c r="I26" s="4">
        <f t="shared" si="0"/>
        <v>1.7</v>
      </c>
      <c r="J26" s="4">
        <f t="shared" si="1"/>
        <v>671.5</v>
      </c>
      <c r="L26">
        <v>15</v>
      </c>
      <c r="M26">
        <f>VLOOKUP(L26,Regolamento!A:B,2,1)</f>
        <v>26</v>
      </c>
      <c r="N26" s="4">
        <f t="shared" si="2"/>
        <v>1.65</v>
      </c>
      <c r="O26" s="4">
        <f t="shared" si="3"/>
        <v>1.6099999999999999</v>
      </c>
      <c r="P26" s="15">
        <f t="shared" si="4"/>
        <v>69.068999999999988</v>
      </c>
      <c r="Q26" s="6"/>
      <c r="R26" s="6">
        <f t="shared" si="5"/>
        <v>6.0769230769230766</v>
      </c>
      <c r="U26"/>
    </row>
    <row r="27" spans="1:21" x14ac:dyDescent="0.25">
      <c r="A27" s="63" t="s">
        <v>871</v>
      </c>
      <c r="B27" s="59" t="str">
        <f>VLOOKUP(A27,concorrenti!A:B,2,0)</f>
        <v>CASTELLOTTI</v>
      </c>
      <c r="C27" s="12">
        <f>VLOOKUP(A27,concorrenti!A:E,5,0)</f>
        <v>0</v>
      </c>
      <c r="D27" s="63" t="s">
        <v>738</v>
      </c>
      <c r="E27" s="63" t="s">
        <v>560</v>
      </c>
      <c r="F27">
        <v>1971</v>
      </c>
      <c r="H27" s="99">
        <v>399</v>
      </c>
      <c r="I27" s="4">
        <f t="shared" si="0"/>
        <v>1.71</v>
      </c>
      <c r="J27" s="4">
        <f t="shared" si="1"/>
        <v>682.29</v>
      </c>
      <c r="L27">
        <v>16</v>
      </c>
      <c r="M27">
        <f>VLOOKUP(L27,Regolamento!A:B,2,1)</f>
        <v>25</v>
      </c>
      <c r="N27" s="4">
        <f t="shared" si="2"/>
        <v>1.65</v>
      </c>
      <c r="O27" s="4">
        <f t="shared" si="3"/>
        <v>1.6099999999999999</v>
      </c>
      <c r="P27" s="15">
        <f t="shared" si="4"/>
        <v>66.412499999999994</v>
      </c>
      <c r="Q27" s="6"/>
      <c r="R27" s="6">
        <f t="shared" si="5"/>
        <v>6.1384615384615389</v>
      </c>
      <c r="U27"/>
    </row>
    <row r="28" spans="1:21" x14ac:dyDescent="0.25">
      <c r="A28" s="63" t="s">
        <v>838</v>
      </c>
      <c r="B28" s="59" t="str">
        <f>VLOOKUP(A28,concorrenti!A:B,2,0)</f>
        <v>CAVEM</v>
      </c>
      <c r="C28" s="12">
        <f>VLOOKUP(A28,concorrenti!A:E,5,0)</f>
        <v>0</v>
      </c>
      <c r="D28" s="63" t="s">
        <v>878</v>
      </c>
      <c r="E28" s="63" t="s">
        <v>893</v>
      </c>
      <c r="F28">
        <v>1974</v>
      </c>
      <c r="G28" s="8"/>
      <c r="H28" s="99">
        <v>396</v>
      </c>
      <c r="I28" s="4">
        <f t="shared" si="0"/>
        <v>1.74</v>
      </c>
      <c r="J28" s="4">
        <f t="shared" si="1"/>
        <v>689.04</v>
      </c>
      <c r="L28">
        <v>17</v>
      </c>
      <c r="M28">
        <f>VLOOKUP(L28,Regolamento!A:B,2,1)</f>
        <v>24</v>
      </c>
      <c r="N28" s="4">
        <f t="shared" si="2"/>
        <v>1.65</v>
      </c>
      <c r="O28" s="4">
        <f t="shared" si="3"/>
        <v>1.6099999999999999</v>
      </c>
      <c r="P28" s="91">
        <f t="shared" si="4"/>
        <v>63.755999999999986</v>
      </c>
      <c r="Q28" s="6"/>
      <c r="R28" s="6">
        <f t="shared" si="5"/>
        <v>6.092307692307692</v>
      </c>
      <c r="U28"/>
    </row>
    <row r="29" spans="1:21" x14ac:dyDescent="0.25">
      <c r="A29" s="63" t="s">
        <v>841</v>
      </c>
      <c r="B29" s="59" t="str">
        <f>VLOOKUP(A29,concorrenti!A:B,2,0)</f>
        <v>OROBICO</v>
      </c>
      <c r="C29" s="12">
        <f>VLOOKUP(A29,concorrenti!A:E,5,0)</f>
        <v>0</v>
      </c>
      <c r="D29" s="63" t="s">
        <v>879</v>
      </c>
      <c r="E29" s="63" t="s">
        <v>898</v>
      </c>
      <c r="F29">
        <v>1938</v>
      </c>
      <c r="H29" s="99">
        <v>546</v>
      </c>
      <c r="I29" s="4">
        <f t="shared" si="0"/>
        <v>1.38</v>
      </c>
      <c r="J29" s="4">
        <f t="shared" si="1"/>
        <v>753.4799999999999</v>
      </c>
      <c r="L29">
        <v>18</v>
      </c>
      <c r="M29">
        <f>VLOOKUP(L29,Regolamento!A:B,2,1)</f>
        <v>23</v>
      </c>
      <c r="N29" s="4">
        <f t="shared" si="2"/>
        <v>1.65</v>
      </c>
      <c r="O29" s="4">
        <f t="shared" si="3"/>
        <v>1.6099999999999999</v>
      </c>
      <c r="P29" s="15">
        <f t="shared" si="4"/>
        <v>61.099499999999992</v>
      </c>
      <c r="Q29" s="6"/>
      <c r="R29" s="6">
        <f t="shared" si="5"/>
        <v>8.4</v>
      </c>
      <c r="U29"/>
    </row>
    <row r="30" spans="1:21" x14ac:dyDescent="0.25">
      <c r="A30" s="63" t="s">
        <v>839</v>
      </c>
      <c r="B30" s="59" t="str">
        <f>VLOOKUP(A30,concorrenti!A:B,2,0)</f>
        <v>VCC COMO</v>
      </c>
      <c r="C30" s="12" t="str">
        <f>VLOOKUP(A30,concorrenti!A:E,5,0)</f>
        <v>X</v>
      </c>
      <c r="D30" s="63" t="s">
        <v>874</v>
      </c>
      <c r="E30" s="63" t="s">
        <v>610</v>
      </c>
      <c r="F30">
        <v>1954</v>
      </c>
      <c r="H30" s="99">
        <v>539</v>
      </c>
      <c r="I30" s="4">
        <f t="shared" si="0"/>
        <v>1.44</v>
      </c>
      <c r="J30" s="4">
        <f t="shared" si="1"/>
        <v>776.16</v>
      </c>
      <c r="L30">
        <v>19</v>
      </c>
      <c r="M30">
        <f>VLOOKUP(L30,Regolamento!A:B,2,1)</f>
        <v>22</v>
      </c>
      <c r="N30" s="4">
        <f t="shared" si="2"/>
        <v>1.65</v>
      </c>
      <c r="O30" s="4">
        <f t="shared" si="3"/>
        <v>1.6099999999999999</v>
      </c>
      <c r="P30" s="196">
        <f t="shared" si="4"/>
        <v>58.442999999999991</v>
      </c>
      <c r="Q30" s="6"/>
      <c r="R30" s="6">
        <f t="shared" si="5"/>
        <v>8.292307692307693</v>
      </c>
      <c r="U30"/>
    </row>
    <row r="31" spans="1:21" x14ac:dyDescent="0.25">
      <c r="A31" s="63" t="s">
        <v>848</v>
      </c>
      <c r="B31" s="59" t="str">
        <f>VLOOKUP(A31,concorrenti!A:B,2,0)</f>
        <v>OROBICO</v>
      </c>
      <c r="C31" s="12">
        <f>VLOOKUP(A31,concorrenti!A:E,5,0)</f>
        <v>0</v>
      </c>
      <c r="D31" s="63" t="s">
        <v>103</v>
      </c>
      <c r="E31" s="63" t="s">
        <v>658</v>
      </c>
      <c r="F31">
        <v>1971</v>
      </c>
      <c r="H31" s="99">
        <v>454</v>
      </c>
      <c r="I31" s="4">
        <f t="shared" si="0"/>
        <v>1.71</v>
      </c>
      <c r="J31" s="4">
        <f t="shared" si="1"/>
        <v>776.34</v>
      </c>
      <c r="L31">
        <v>20</v>
      </c>
      <c r="M31">
        <f>VLOOKUP(L31,Regolamento!A:B,2,1)</f>
        <v>21</v>
      </c>
      <c r="N31" s="4">
        <f t="shared" si="2"/>
        <v>1.65</v>
      </c>
      <c r="O31" s="4">
        <f t="shared" si="3"/>
        <v>1.6099999999999999</v>
      </c>
      <c r="P31" s="91">
        <f t="shared" si="4"/>
        <v>55.786499999999997</v>
      </c>
      <c r="Q31" s="6"/>
      <c r="R31" s="6">
        <f t="shared" si="5"/>
        <v>6.9846153846153847</v>
      </c>
      <c r="U31"/>
    </row>
    <row r="32" spans="1:21" x14ac:dyDescent="0.25">
      <c r="A32" s="63" t="s">
        <v>872</v>
      </c>
      <c r="B32" s="59" t="str">
        <f>VLOOKUP(A32,concorrenti!A:B,2,0)</f>
        <v>CASTELLOTTI</v>
      </c>
      <c r="C32" s="12">
        <f>VLOOKUP(A32,concorrenti!A:E,5,0)</f>
        <v>0</v>
      </c>
      <c r="D32" s="63" t="s">
        <v>738</v>
      </c>
      <c r="E32" s="63" t="s">
        <v>577</v>
      </c>
      <c r="F32">
        <v>1990</v>
      </c>
      <c r="H32" s="99">
        <v>463</v>
      </c>
      <c r="I32" s="4">
        <f t="shared" si="0"/>
        <v>1.9</v>
      </c>
      <c r="J32" s="4">
        <f t="shared" si="1"/>
        <v>879.69999999999993</v>
      </c>
      <c r="L32">
        <v>21</v>
      </c>
      <c r="M32">
        <f>VLOOKUP(L32,Regolamento!A:B,2,1)</f>
        <v>20</v>
      </c>
      <c r="N32" s="4">
        <f t="shared" si="2"/>
        <v>1.65</v>
      </c>
      <c r="O32" s="4">
        <f t="shared" si="3"/>
        <v>1.6099999999999999</v>
      </c>
      <c r="P32" s="15">
        <f t="shared" si="4"/>
        <v>53.129999999999995</v>
      </c>
      <c r="Q32" s="6"/>
      <c r="R32" s="6">
        <f t="shared" si="5"/>
        <v>7.1230769230769226</v>
      </c>
      <c r="U32"/>
    </row>
    <row r="33" spans="1:21" x14ac:dyDescent="0.25">
      <c r="A33" s="63" t="s">
        <v>832</v>
      </c>
      <c r="B33" s="59" t="str">
        <f>VLOOKUP(A33,concorrenti!A:B,2,0)</f>
        <v>OROBICO</v>
      </c>
      <c r="C33" s="12">
        <f>VLOOKUP(A33,concorrenti!A:E,5,0)</f>
        <v>0</v>
      </c>
      <c r="D33" s="63" t="s">
        <v>880</v>
      </c>
      <c r="E33" s="63" t="s">
        <v>899</v>
      </c>
      <c r="F33">
        <v>1958</v>
      </c>
      <c r="H33" s="99">
        <v>583</v>
      </c>
      <c r="I33" s="4">
        <f t="shared" si="0"/>
        <v>1.58</v>
      </c>
      <c r="J33" s="4">
        <f t="shared" si="1"/>
        <v>921.14</v>
      </c>
      <c r="L33">
        <v>22</v>
      </c>
      <c r="M33">
        <f>VLOOKUP(L33,Regolamento!A:B,2,1)</f>
        <v>19</v>
      </c>
      <c r="N33" s="4">
        <f t="shared" si="2"/>
        <v>1.65</v>
      </c>
      <c r="O33" s="4">
        <f t="shared" si="3"/>
        <v>1.6099999999999999</v>
      </c>
      <c r="P33" s="15">
        <f t="shared" si="4"/>
        <v>50.473499999999994</v>
      </c>
      <c r="Q33" s="6"/>
      <c r="R33" s="6">
        <f t="shared" si="5"/>
        <v>8.9692307692307693</v>
      </c>
      <c r="U33"/>
    </row>
    <row r="34" spans="1:21" x14ac:dyDescent="0.25">
      <c r="A34" s="63" t="s">
        <v>844</v>
      </c>
      <c r="B34" s="59" t="str">
        <f>VLOOKUP(A34,concorrenti!A:B,2,0)</f>
        <v>OROBICO</v>
      </c>
      <c r="C34" s="12">
        <f>VLOOKUP(A34,concorrenti!A:E,5,0)</f>
        <v>0</v>
      </c>
      <c r="D34" s="63" t="s">
        <v>882</v>
      </c>
      <c r="E34" s="63" t="s">
        <v>895</v>
      </c>
      <c r="F34">
        <v>1975</v>
      </c>
      <c r="H34" s="99">
        <v>593</v>
      </c>
      <c r="I34" s="4">
        <f t="shared" si="0"/>
        <v>1.75</v>
      </c>
      <c r="J34" s="4">
        <f t="shared" si="1"/>
        <v>1037.75</v>
      </c>
      <c r="L34">
        <v>23</v>
      </c>
      <c r="M34">
        <f>VLOOKUP(L34,Regolamento!A:B,2,1)</f>
        <v>18</v>
      </c>
      <c r="N34" s="4">
        <f t="shared" si="2"/>
        <v>1.65</v>
      </c>
      <c r="O34" s="4">
        <f t="shared" si="3"/>
        <v>1.6099999999999999</v>
      </c>
      <c r="P34" s="91">
        <f t="shared" si="4"/>
        <v>47.816999999999993</v>
      </c>
      <c r="Q34" s="6"/>
      <c r="R34" s="6">
        <f t="shared" si="5"/>
        <v>9.1230769230769226</v>
      </c>
      <c r="U34"/>
    </row>
    <row r="35" spans="1:21" x14ac:dyDescent="0.25">
      <c r="A35" s="63" t="s">
        <v>831</v>
      </c>
      <c r="B35" s="59" t="str">
        <f>VLOOKUP(A35,concorrenti!A:B,2,0)</f>
        <v xml:space="preserve"> VCC CARDUCCI</v>
      </c>
      <c r="C35" s="12">
        <f>VLOOKUP(A35,concorrenti!A:E,5,0)</f>
        <v>0</v>
      </c>
      <c r="D35" s="63" t="s">
        <v>874</v>
      </c>
      <c r="E35" s="63" t="s">
        <v>894</v>
      </c>
      <c r="F35">
        <v>1983</v>
      </c>
      <c r="H35" s="99">
        <v>613</v>
      </c>
      <c r="I35" s="4">
        <f t="shared" si="0"/>
        <v>1.83</v>
      </c>
      <c r="J35" s="4">
        <f t="shared" si="1"/>
        <v>1121.79</v>
      </c>
      <c r="L35">
        <v>24</v>
      </c>
      <c r="M35">
        <f>VLOOKUP(L35,Regolamento!A:B,2,1)</f>
        <v>17</v>
      </c>
      <c r="N35" s="4">
        <f t="shared" si="2"/>
        <v>1.65</v>
      </c>
      <c r="O35" s="4">
        <f t="shared" si="3"/>
        <v>1.6099999999999999</v>
      </c>
      <c r="P35" s="15">
        <f t="shared" si="4"/>
        <v>45.160499999999992</v>
      </c>
      <c r="Q35" s="6"/>
      <c r="R35" s="6">
        <f t="shared" si="5"/>
        <v>9.430769230769231</v>
      </c>
      <c r="U35"/>
    </row>
    <row r="36" spans="1:21" x14ac:dyDescent="0.25">
      <c r="A36" s="63" t="s">
        <v>853</v>
      </c>
      <c r="B36" s="59" t="str">
        <f>VLOOKUP(A36,concorrenti!A:B,2,0)</f>
        <v>OROBICO</v>
      </c>
      <c r="C36" s="12">
        <f>VLOOKUP(A36,concorrenti!A:E,5,0)</f>
        <v>0</v>
      </c>
      <c r="D36" s="63" t="s">
        <v>738</v>
      </c>
      <c r="E36" s="63" t="s">
        <v>904</v>
      </c>
      <c r="F36">
        <v>1988</v>
      </c>
      <c r="H36" s="99">
        <v>640</v>
      </c>
      <c r="I36" s="4">
        <f t="shared" si="0"/>
        <v>1.88</v>
      </c>
      <c r="J36" s="4">
        <f t="shared" si="1"/>
        <v>1203.1999999999998</v>
      </c>
      <c r="L36">
        <v>25</v>
      </c>
      <c r="M36">
        <f>VLOOKUP(L36,Regolamento!A:B,2,1)</f>
        <v>16</v>
      </c>
      <c r="N36" s="4">
        <f t="shared" si="2"/>
        <v>1.65</v>
      </c>
      <c r="O36" s="4">
        <f t="shared" si="3"/>
        <v>1.6099999999999999</v>
      </c>
      <c r="P36" s="15">
        <f t="shared" si="4"/>
        <v>42.503999999999998</v>
      </c>
      <c r="Q36" s="6"/>
      <c r="R36" s="6">
        <f t="shared" si="5"/>
        <v>9.8461538461538467</v>
      </c>
      <c r="U36"/>
    </row>
    <row r="37" spans="1:21" x14ac:dyDescent="0.25">
      <c r="A37" s="63" t="s">
        <v>846</v>
      </c>
      <c r="B37" s="59" t="str">
        <f>VLOOKUP(A37,concorrenti!A:B,2,0)</f>
        <v>CASTELLOTTI</v>
      </c>
      <c r="C37" s="12">
        <f>VLOOKUP(A37,concorrenti!A:E,5,0)</f>
        <v>0</v>
      </c>
      <c r="D37" s="63" t="s">
        <v>390</v>
      </c>
      <c r="E37" s="195" t="s">
        <v>918</v>
      </c>
      <c r="F37">
        <v>1972</v>
      </c>
      <c r="H37" s="99">
        <v>710</v>
      </c>
      <c r="I37" s="4">
        <f t="shared" si="0"/>
        <v>1.72</v>
      </c>
      <c r="J37" s="4">
        <f t="shared" si="1"/>
        <v>1221.2</v>
      </c>
      <c r="L37">
        <v>26</v>
      </c>
      <c r="M37">
        <f>VLOOKUP(L37,Regolamento!A:B,2,1)</f>
        <v>15</v>
      </c>
      <c r="N37" s="4">
        <f t="shared" si="2"/>
        <v>1.65</v>
      </c>
      <c r="O37" s="4">
        <f t="shared" si="3"/>
        <v>1.6099999999999999</v>
      </c>
      <c r="P37" s="15">
        <f t="shared" si="4"/>
        <v>39.847499999999997</v>
      </c>
      <c r="Q37" s="6"/>
      <c r="R37" s="6">
        <f t="shared" si="5"/>
        <v>10.923076923076923</v>
      </c>
      <c r="U37"/>
    </row>
    <row r="38" spans="1:21" x14ac:dyDescent="0.25">
      <c r="A38" s="63" t="s">
        <v>847</v>
      </c>
      <c r="B38" s="59" t="str">
        <f>VLOOKUP(A38,concorrenti!A:B,2,0)</f>
        <v>OROBICO</v>
      </c>
      <c r="C38" s="12">
        <f>VLOOKUP(A38,concorrenti!A:E,5,0)</f>
        <v>0</v>
      </c>
      <c r="D38" s="63" t="s">
        <v>102</v>
      </c>
      <c r="E38" s="195" t="s">
        <v>105</v>
      </c>
      <c r="F38">
        <v>1975</v>
      </c>
      <c r="G38" s="9"/>
      <c r="H38" s="99">
        <v>732</v>
      </c>
      <c r="I38" s="4">
        <f t="shared" si="0"/>
        <v>1.75</v>
      </c>
      <c r="J38" s="4">
        <f t="shared" si="1"/>
        <v>1281</v>
      </c>
      <c r="L38">
        <v>27</v>
      </c>
      <c r="M38">
        <f>VLOOKUP(L38,Regolamento!A:B,2,1)</f>
        <v>14</v>
      </c>
      <c r="N38" s="4">
        <f t="shared" si="2"/>
        <v>1.65</v>
      </c>
      <c r="O38" s="4">
        <f t="shared" si="3"/>
        <v>1.6099999999999999</v>
      </c>
      <c r="P38" s="15">
        <f t="shared" si="4"/>
        <v>37.190999999999995</v>
      </c>
      <c r="Q38" s="6"/>
      <c r="R38" s="6">
        <f t="shared" si="5"/>
        <v>11.261538461538462</v>
      </c>
      <c r="U38"/>
    </row>
    <row r="39" spans="1:21" x14ac:dyDescent="0.25">
      <c r="A39" s="63" t="s">
        <v>855</v>
      </c>
      <c r="B39" s="59" t="str">
        <f>VLOOKUP(A39,concorrenti!A:B,2,0)</f>
        <v>PROGETTO MITE</v>
      </c>
      <c r="C39" s="12">
        <f>VLOOKUP(A39,concorrenti!A:E,5,0)</f>
        <v>0</v>
      </c>
      <c r="D39" s="63" t="s">
        <v>873</v>
      </c>
      <c r="E39" s="63" t="s">
        <v>905</v>
      </c>
      <c r="F39">
        <v>1987</v>
      </c>
      <c r="H39" s="99">
        <v>696</v>
      </c>
      <c r="I39" s="4">
        <f t="shared" si="0"/>
        <v>1.87</v>
      </c>
      <c r="J39" s="4">
        <f t="shared" si="1"/>
        <v>1301.52</v>
      </c>
      <c r="L39">
        <v>28</v>
      </c>
      <c r="M39">
        <f>VLOOKUP(L39,Regolamento!A:B,2,1)</f>
        <v>13</v>
      </c>
      <c r="N39" s="4">
        <f t="shared" si="2"/>
        <v>1.65</v>
      </c>
      <c r="O39" s="4">
        <f t="shared" si="3"/>
        <v>1.6099999999999999</v>
      </c>
      <c r="P39" s="15">
        <f t="shared" si="4"/>
        <v>34.534499999999994</v>
      </c>
      <c r="Q39" s="6"/>
      <c r="R39" s="6">
        <f t="shared" si="5"/>
        <v>10.707692307692307</v>
      </c>
      <c r="U39"/>
    </row>
    <row r="40" spans="1:21" x14ac:dyDescent="0.25">
      <c r="A40" s="63" t="s">
        <v>849</v>
      </c>
      <c r="B40" s="59" t="str">
        <f>VLOOKUP(A40,concorrenti!A:B,2,0)</f>
        <v>CMAE</v>
      </c>
      <c r="C40" s="12">
        <f>VLOOKUP(A40,concorrenti!A:E,5,0)</f>
        <v>0</v>
      </c>
      <c r="D40" s="63" t="s">
        <v>883</v>
      </c>
      <c r="E40" s="63" t="s">
        <v>902</v>
      </c>
      <c r="F40">
        <v>1973</v>
      </c>
      <c r="H40" s="99">
        <v>789</v>
      </c>
      <c r="I40" s="4">
        <f t="shared" si="0"/>
        <v>1.73</v>
      </c>
      <c r="J40" s="4">
        <f t="shared" si="1"/>
        <v>1364.97</v>
      </c>
      <c r="L40">
        <v>29</v>
      </c>
      <c r="M40">
        <f>VLOOKUP(L40,Regolamento!A:B,2,1)</f>
        <v>12</v>
      </c>
      <c r="N40" s="4">
        <f t="shared" si="2"/>
        <v>1.65</v>
      </c>
      <c r="O40" s="4">
        <f t="shared" si="3"/>
        <v>1.6099999999999999</v>
      </c>
      <c r="P40" s="15">
        <f t="shared" si="4"/>
        <v>31.877999999999993</v>
      </c>
      <c r="Q40" s="6"/>
      <c r="R40" s="6">
        <f t="shared" si="5"/>
        <v>12.138461538461538</v>
      </c>
    </row>
    <row r="41" spans="1:21" x14ac:dyDescent="0.25">
      <c r="A41" s="63" t="s">
        <v>851</v>
      </c>
      <c r="B41" s="59" t="str">
        <f>VLOOKUP(A41,concorrenti!A:B,2,0)</f>
        <v>CAVEC</v>
      </c>
      <c r="C41" s="12">
        <f>VLOOKUP(A41,concorrenti!A:E,5,0)</f>
        <v>0</v>
      </c>
      <c r="D41" s="63" t="s">
        <v>884</v>
      </c>
      <c r="E41" s="63" t="s">
        <v>903</v>
      </c>
      <c r="F41">
        <v>1962</v>
      </c>
      <c r="H41" s="99">
        <v>951</v>
      </c>
      <c r="I41" s="4">
        <f t="shared" si="0"/>
        <v>1.62</v>
      </c>
      <c r="J41" s="4">
        <f t="shared" si="1"/>
        <v>1540.6200000000001</v>
      </c>
      <c r="L41">
        <v>30</v>
      </c>
      <c r="M41">
        <f>VLOOKUP(L41,Regolamento!A:B,2,1)</f>
        <v>11</v>
      </c>
      <c r="N41" s="4">
        <f t="shared" si="2"/>
        <v>1.65</v>
      </c>
      <c r="O41" s="4">
        <f t="shared" si="3"/>
        <v>1.6099999999999999</v>
      </c>
      <c r="P41" s="15">
        <f t="shared" si="4"/>
        <v>29.221499999999995</v>
      </c>
      <c r="Q41" s="6"/>
      <c r="R41" s="6">
        <f t="shared" si="5"/>
        <v>14.63076923076923</v>
      </c>
    </row>
    <row r="42" spans="1:21" x14ac:dyDescent="0.25">
      <c r="A42" s="63" t="s">
        <v>852</v>
      </c>
      <c r="B42" s="59" t="str">
        <f>VLOOKUP(A42,concorrenti!A:B,2,0)</f>
        <v>CASTELLOTTI</v>
      </c>
      <c r="C42" s="12">
        <f>VLOOKUP(A42,concorrenti!A:E,5,0)</f>
        <v>0</v>
      </c>
      <c r="D42" s="63" t="s">
        <v>738</v>
      </c>
      <c r="E42" s="63" t="s">
        <v>505</v>
      </c>
      <c r="F42">
        <v>1972</v>
      </c>
      <c r="H42" s="99">
        <v>914</v>
      </c>
      <c r="I42" s="4">
        <f t="shared" si="0"/>
        <v>1.72</v>
      </c>
      <c r="J42" s="4">
        <f t="shared" si="1"/>
        <v>1572.08</v>
      </c>
      <c r="L42">
        <v>31</v>
      </c>
      <c r="M42">
        <f>VLOOKUP(L42,Regolamento!A:B,2,1)</f>
        <v>10</v>
      </c>
      <c r="N42" s="4">
        <f t="shared" si="2"/>
        <v>1.65</v>
      </c>
      <c r="O42" s="4">
        <f t="shared" si="3"/>
        <v>1.6099999999999999</v>
      </c>
      <c r="P42" s="15">
        <f t="shared" si="4"/>
        <v>26.564999999999998</v>
      </c>
      <c r="Q42" s="6"/>
      <c r="R42" s="6">
        <f t="shared" si="5"/>
        <v>14.061538461538461</v>
      </c>
    </row>
    <row r="43" spans="1:21" x14ac:dyDescent="0.25">
      <c r="A43" s="63" t="s">
        <v>854</v>
      </c>
      <c r="B43" s="59" t="str">
        <f>VLOOKUP(A43,concorrenti!A:B,2,0)</f>
        <v>CAVEC</v>
      </c>
      <c r="C43" s="12" t="str">
        <f>VLOOKUP(A43,concorrenti!A:E,5,0)</f>
        <v>X</v>
      </c>
      <c r="D43" s="63" t="s">
        <v>886</v>
      </c>
      <c r="E43" s="63" t="s">
        <v>617</v>
      </c>
      <c r="F43">
        <v>1969</v>
      </c>
      <c r="H43" s="99">
        <v>1279</v>
      </c>
      <c r="I43" s="4">
        <f t="shared" si="0"/>
        <v>1.5899999999999999</v>
      </c>
      <c r="J43" s="4">
        <f t="shared" si="1"/>
        <v>2033.61</v>
      </c>
      <c r="L43">
        <v>32</v>
      </c>
      <c r="M43">
        <f>VLOOKUP(L43,Regolamento!A:B,2,1)</f>
        <v>9</v>
      </c>
      <c r="N43" s="4">
        <f t="shared" si="2"/>
        <v>1.65</v>
      </c>
      <c r="O43" s="4">
        <f t="shared" si="3"/>
        <v>1.6099999999999999</v>
      </c>
      <c r="P43" s="196">
        <f t="shared" si="4"/>
        <v>23.908499999999997</v>
      </c>
      <c r="Q43" s="6"/>
      <c r="R43" s="6">
        <f t="shared" si="5"/>
        <v>19.676923076923078</v>
      </c>
    </row>
    <row r="44" spans="1:21" x14ac:dyDescent="0.25">
      <c r="A44" s="63" t="s">
        <v>862</v>
      </c>
      <c r="B44" s="59" t="str">
        <f>VLOOKUP(A44,concorrenti!A:B,2,0)</f>
        <v>CAVEC</v>
      </c>
      <c r="C44" s="12">
        <f>VLOOKUP(A44,concorrenti!A:E,5,0)</f>
        <v>0</v>
      </c>
      <c r="D44" s="63" t="s">
        <v>886</v>
      </c>
      <c r="E44" s="63" t="s">
        <v>912</v>
      </c>
      <c r="F44">
        <v>1984</v>
      </c>
      <c r="H44" s="100">
        <v>1666</v>
      </c>
      <c r="I44" s="4">
        <f t="shared" si="0"/>
        <v>1.8399999999999999</v>
      </c>
      <c r="J44" s="4">
        <f t="shared" si="1"/>
        <v>3065.4399999999996</v>
      </c>
      <c r="L44">
        <v>33</v>
      </c>
      <c r="M44">
        <f>VLOOKUP(L44,Regolamento!A:B,2,1)</f>
        <v>8</v>
      </c>
      <c r="N44" s="4">
        <f t="shared" si="2"/>
        <v>1.65</v>
      </c>
      <c r="O44" s="4">
        <f t="shared" si="3"/>
        <v>1.6099999999999999</v>
      </c>
      <c r="P44" s="15">
        <f t="shared" si="4"/>
        <v>21.251999999999999</v>
      </c>
      <c r="Q44" s="6"/>
      <c r="R44" s="6">
        <f t="shared" si="5"/>
        <v>25.630769230769232</v>
      </c>
    </row>
    <row r="45" spans="1:21" x14ac:dyDescent="0.25">
      <c r="A45" s="63" t="s">
        <v>857</v>
      </c>
      <c r="B45" s="59" t="str">
        <f>VLOOKUP(A45,concorrenti!A:B,2,0)</f>
        <v>CMAE</v>
      </c>
      <c r="C45" s="12">
        <f>VLOOKUP(A45,concorrenti!A:E,5,0)</f>
        <v>0</v>
      </c>
      <c r="D45" s="63" t="s">
        <v>873</v>
      </c>
      <c r="E45" s="63" t="s">
        <v>907</v>
      </c>
      <c r="F45">
        <v>1974</v>
      </c>
      <c r="H45" s="100">
        <v>1810</v>
      </c>
      <c r="I45" s="4">
        <f t="shared" si="0"/>
        <v>1.74</v>
      </c>
      <c r="J45" s="4">
        <f t="shared" si="1"/>
        <v>3149.4</v>
      </c>
      <c r="L45">
        <v>34</v>
      </c>
      <c r="M45">
        <f>VLOOKUP(L45,Regolamento!A:B,2,1)</f>
        <v>7</v>
      </c>
      <c r="N45" s="4">
        <f t="shared" si="2"/>
        <v>1.65</v>
      </c>
      <c r="O45" s="4">
        <f t="shared" si="3"/>
        <v>1.6099999999999999</v>
      </c>
      <c r="P45" s="15">
        <f t="shared" si="4"/>
        <v>18.595499999999998</v>
      </c>
      <c r="Q45" s="6"/>
      <c r="R45" s="6">
        <f t="shared" si="5"/>
        <v>27.846153846153847</v>
      </c>
    </row>
    <row r="46" spans="1:21" x14ac:dyDescent="0.25">
      <c r="A46" s="63" t="s">
        <v>859</v>
      </c>
      <c r="B46" s="59" t="str">
        <f>VLOOKUP(A46,concorrenti!A:B,2,0)</f>
        <v>CAVEC</v>
      </c>
      <c r="C46" s="12">
        <f>VLOOKUP(A46,concorrenti!A:E,5,0)</f>
        <v>0</v>
      </c>
      <c r="D46" s="63" t="s">
        <v>887</v>
      </c>
      <c r="E46" s="63" t="s">
        <v>909</v>
      </c>
      <c r="F46">
        <v>1959</v>
      </c>
      <c r="H46" s="100">
        <v>2238</v>
      </c>
      <c r="I46" s="4">
        <f t="shared" si="0"/>
        <v>1.5899999999999999</v>
      </c>
      <c r="J46" s="4">
        <f t="shared" si="1"/>
        <v>3558.4199999999996</v>
      </c>
      <c r="L46">
        <v>35</v>
      </c>
      <c r="M46">
        <f>VLOOKUP(L46,Regolamento!A:B,2,1)</f>
        <v>6</v>
      </c>
      <c r="N46" s="4">
        <f t="shared" si="2"/>
        <v>1.65</v>
      </c>
      <c r="O46" s="4">
        <f t="shared" si="3"/>
        <v>1.6099999999999999</v>
      </c>
      <c r="P46" s="15">
        <f t="shared" si="4"/>
        <v>15.938999999999997</v>
      </c>
      <c r="Q46" s="6"/>
      <c r="R46" s="6">
        <f t="shared" si="5"/>
        <v>34.430769230769229</v>
      </c>
    </row>
    <row r="47" spans="1:21" x14ac:dyDescent="0.25">
      <c r="A47" s="63" t="s">
        <v>863</v>
      </c>
      <c r="B47" s="59" t="str">
        <f>VLOOKUP(A47,concorrenti!A:B,2,0)</f>
        <v xml:space="preserve"> CAVEC</v>
      </c>
      <c r="C47" s="12">
        <f>VLOOKUP(A47,concorrenti!A:E,5,0)</f>
        <v>0</v>
      </c>
      <c r="D47" s="63" t="s">
        <v>886</v>
      </c>
      <c r="E47" s="63" t="s">
        <v>913</v>
      </c>
      <c r="F47">
        <v>1961</v>
      </c>
      <c r="H47" s="100">
        <v>2489</v>
      </c>
      <c r="I47" s="4">
        <f t="shared" si="0"/>
        <v>1.6099999999999999</v>
      </c>
      <c r="J47" s="4">
        <f t="shared" si="1"/>
        <v>4007.2899999999995</v>
      </c>
      <c r="L47">
        <v>36</v>
      </c>
      <c r="M47">
        <f>VLOOKUP(L47,Regolamento!A:B,2,1)</f>
        <v>5</v>
      </c>
      <c r="N47" s="4">
        <f t="shared" si="2"/>
        <v>1.65</v>
      </c>
      <c r="O47" s="4">
        <f t="shared" si="3"/>
        <v>1.6099999999999999</v>
      </c>
      <c r="P47" s="15">
        <f t="shared" si="4"/>
        <v>13.282499999999999</v>
      </c>
      <c r="Q47" s="6"/>
      <c r="R47" s="6">
        <f t="shared" si="5"/>
        <v>38.292307692307695</v>
      </c>
    </row>
    <row r="48" spans="1:21" x14ac:dyDescent="0.25">
      <c r="A48" s="63" t="s">
        <v>864</v>
      </c>
      <c r="B48" s="59" t="str">
        <f>VLOOKUP(A48,concorrenti!A:B,2,0)</f>
        <v>HRC FASCIA D'ORO</v>
      </c>
      <c r="C48" s="12">
        <f>VLOOKUP(A48,concorrenti!A:E,5,0)</f>
        <v>0</v>
      </c>
      <c r="D48" s="63" t="s">
        <v>874</v>
      </c>
      <c r="E48" s="63" t="s">
        <v>914</v>
      </c>
      <c r="F48">
        <v>1982</v>
      </c>
      <c r="H48" s="100">
        <v>2608</v>
      </c>
      <c r="I48" s="4">
        <f t="shared" si="0"/>
        <v>1.8199999999999998</v>
      </c>
      <c r="J48" s="4">
        <f t="shared" si="1"/>
        <v>4746.5599999999995</v>
      </c>
      <c r="L48">
        <v>37</v>
      </c>
      <c r="M48">
        <f>VLOOKUP(L48,Regolamento!A:B,2,1)</f>
        <v>4</v>
      </c>
      <c r="N48" s="4">
        <f t="shared" si="2"/>
        <v>1.65</v>
      </c>
      <c r="O48" s="4">
        <f t="shared" si="3"/>
        <v>1.6099999999999999</v>
      </c>
      <c r="P48" s="15">
        <f t="shared" si="4"/>
        <v>10.625999999999999</v>
      </c>
      <c r="Q48" s="6"/>
      <c r="R48" s="6">
        <f t="shared" si="5"/>
        <v>40.123076923076923</v>
      </c>
    </row>
    <row r="49" spans="1:18" x14ac:dyDescent="0.25">
      <c r="A49" s="63" t="s">
        <v>861</v>
      </c>
      <c r="B49" s="59" t="str">
        <f ca="1">VLOOKUP(A49,concorrenti!A:B,2,0)</f>
        <v>HRC FASCIA D'ORO</v>
      </c>
      <c r="C49" s="12">
        <f>VLOOKUP(A49,concorrenti!A:E,5,0)</f>
        <v>0</v>
      </c>
      <c r="D49" s="63" t="s">
        <v>875</v>
      </c>
      <c r="E49" s="63" t="s">
        <v>911</v>
      </c>
      <c r="F49">
        <v>1994</v>
      </c>
      <c r="H49" s="100">
        <v>2544</v>
      </c>
      <c r="I49" s="4">
        <f t="shared" si="0"/>
        <v>1.94</v>
      </c>
      <c r="J49" s="4">
        <f t="shared" si="1"/>
        <v>4935.3599999999997</v>
      </c>
      <c r="L49">
        <v>38</v>
      </c>
      <c r="M49">
        <f>VLOOKUP(L49,Regolamento!A:B,2,1)</f>
        <v>3</v>
      </c>
      <c r="N49" s="4">
        <f t="shared" si="2"/>
        <v>1.65</v>
      </c>
      <c r="O49" s="4">
        <f t="shared" si="3"/>
        <v>1.6099999999999999</v>
      </c>
      <c r="P49" s="15">
        <f t="shared" si="4"/>
        <v>7.9694999999999983</v>
      </c>
      <c r="Q49" s="6"/>
      <c r="R49" s="6">
        <f t="shared" si="5"/>
        <v>39.138461538461542</v>
      </c>
    </row>
    <row r="50" spans="1:18" x14ac:dyDescent="0.25">
      <c r="A50" s="63" t="s">
        <v>866</v>
      </c>
      <c r="B50" s="59" t="str">
        <f>VLOOKUP(A50,concorrenti!A:B,2,0)</f>
        <v>CAVEC</v>
      </c>
      <c r="C50" s="12">
        <f>VLOOKUP(A50,concorrenti!A:E,5,0)</f>
        <v>0</v>
      </c>
      <c r="D50" s="63" t="s">
        <v>877</v>
      </c>
      <c r="E50" s="63" t="s">
        <v>491</v>
      </c>
      <c r="F50">
        <v>1972</v>
      </c>
      <c r="H50" s="100">
        <v>11217</v>
      </c>
      <c r="I50" s="4">
        <f t="shared" si="0"/>
        <v>1.72</v>
      </c>
      <c r="J50" s="4">
        <f t="shared" si="1"/>
        <v>19293.239999999998</v>
      </c>
      <c r="L50">
        <v>39</v>
      </c>
      <c r="M50">
        <f>VLOOKUP(L50,Regolamento!A:B,2,1)</f>
        <v>2</v>
      </c>
      <c r="N50" s="4">
        <f t="shared" si="2"/>
        <v>1.65</v>
      </c>
      <c r="O50" s="4">
        <f t="shared" si="3"/>
        <v>1.6099999999999999</v>
      </c>
      <c r="P50" s="15">
        <f t="shared" si="4"/>
        <v>5.3129999999999997</v>
      </c>
      <c r="Q50" s="6"/>
      <c r="R50" s="6">
        <f t="shared" si="5"/>
        <v>172.56923076923076</v>
      </c>
    </row>
    <row r="51" spans="1:18" x14ac:dyDescent="0.25">
      <c r="A51" s="63" t="s">
        <v>867</v>
      </c>
      <c r="B51" s="59" t="str">
        <f>VLOOKUP(A51,concorrenti!A:B,2,0)</f>
        <v>CAVEC</v>
      </c>
      <c r="C51" s="12">
        <f>VLOOKUP(A51,concorrenti!A:E,5,0)</f>
        <v>0</v>
      </c>
      <c r="D51" s="63" t="s">
        <v>875</v>
      </c>
      <c r="E51" s="63" t="s">
        <v>916</v>
      </c>
      <c r="F51">
        <v>1972</v>
      </c>
      <c r="H51" s="100">
        <v>12589</v>
      </c>
      <c r="I51" s="4">
        <f t="shared" si="0"/>
        <v>1.72</v>
      </c>
      <c r="J51" s="4">
        <f t="shared" si="1"/>
        <v>21653.079999999998</v>
      </c>
      <c r="L51">
        <v>40</v>
      </c>
      <c r="M51">
        <f>VLOOKUP(L51,Regolamento!A:B,2,1)</f>
        <v>1</v>
      </c>
      <c r="N51" s="4">
        <f t="shared" si="2"/>
        <v>1.65</v>
      </c>
      <c r="O51" s="4">
        <f t="shared" si="3"/>
        <v>1.6099999999999999</v>
      </c>
      <c r="P51" s="15">
        <f t="shared" si="4"/>
        <v>2.6564999999999999</v>
      </c>
      <c r="Q51" s="6"/>
      <c r="R51" s="6">
        <f t="shared" si="5"/>
        <v>193.67692307692309</v>
      </c>
    </row>
    <row r="52" spans="1:18" x14ac:dyDescent="0.25">
      <c r="A52" s="63" t="s">
        <v>868</v>
      </c>
      <c r="B52" s="59" t="str">
        <f>VLOOKUP(A52,concorrenti!A:B,2,0)</f>
        <v>CAVEC</v>
      </c>
      <c r="C52" s="12">
        <f>VLOOKUP(A52,concorrenti!A:E,5,0)</f>
        <v>0</v>
      </c>
      <c r="D52" s="63" t="s">
        <v>877</v>
      </c>
      <c r="E52" s="195" t="s">
        <v>919</v>
      </c>
      <c r="F52">
        <v>1991</v>
      </c>
      <c r="H52" s="100">
        <v>12938</v>
      </c>
      <c r="I52" s="4">
        <f t="shared" si="0"/>
        <v>1.9100000000000001</v>
      </c>
      <c r="J52" s="4">
        <f t="shared" si="1"/>
        <v>24711.58</v>
      </c>
      <c r="L52">
        <v>41</v>
      </c>
      <c r="M52">
        <f>VLOOKUP(L52,Regolamento!A:B,2,1)</f>
        <v>0.5</v>
      </c>
      <c r="N52" s="4">
        <f t="shared" si="2"/>
        <v>1.65</v>
      </c>
      <c r="O52" s="4">
        <f t="shared" si="3"/>
        <v>1.6099999999999999</v>
      </c>
      <c r="P52" s="15">
        <f t="shared" si="4"/>
        <v>1.3282499999999999</v>
      </c>
      <c r="Q52" s="6"/>
      <c r="R52" s="6">
        <f t="shared" si="5"/>
        <v>199.04615384615386</v>
      </c>
    </row>
    <row r="54" spans="1:18" x14ac:dyDescent="0.25">
      <c r="A54" s="63"/>
      <c r="B54" s="59"/>
      <c r="C54" s="12"/>
      <c r="D54" s="63"/>
      <c r="E54" s="63"/>
      <c r="H54" s="99"/>
      <c r="N54" s="4"/>
      <c r="O54" s="4"/>
      <c r="P54" s="15"/>
      <c r="Q54" s="6"/>
      <c r="R54" s="6">
        <f t="shared" ref="R54" si="6">+H54/E$5</f>
        <v>0</v>
      </c>
    </row>
    <row r="55" spans="1:18" x14ac:dyDescent="0.25">
      <c r="A55" s="63"/>
      <c r="B55" s="59"/>
      <c r="C55" s="12"/>
      <c r="D55" s="63"/>
      <c r="E55" s="63"/>
      <c r="P55" s="79">
        <v>1E-3</v>
      </c>
    </row>
    <row r="57" spans="1:18" x14ac:dyDescent="0.25">
      <c r="P57" s="101">
        <f>SUM(P12:P56)</f>
        <v>2232.7892500000003</v>
      </c>
    </row>
    <row r="59" spans="1:18" hidden="1" x14ac:dyDescent="0.25"/>
    <row r="60" spans="1:18" hidden="1" x14ac:dyDescent="0.25"/>
    <row r="61" spans="1:18" hidden="1" x14ac:dyDescent="0.25"/>
    <row r="62" spans="1:18" hidden="1" x14ac:dyDescent="0.25"/>
    <row r="63" spans="1:18" hidden="1" x14ac:dyDescent="0.25"/>
    <row r="64" spans="1:18" hidden="1" x14ac:dyDescent="0.25"/>
    <row r="65" spans="21:21" hidden="1" x14ac:dyDescent="0.25"/>
    <row r="66" spans="21:21" hidden="1" x14ac:dyDescent="0.25"/>
    <row r="67" spans="21:21" hidden="1" x14ac:dyDescent="0.25">
      <c r="U67"/>
    </row>
    <row r="68" spans="21:21" hidden="1" x14ac:dyDescent="0.25"/>
    <row r="69" spans="21:21" hidden="1" x14ac:dyDescent="0.25"/>
    <row r="70" spans="21:21" hidden="1" x14ac:dyDescent="0.25"/>
    <row r="71" spans="21:21" hidden="1" x14ac:dyDescent="0.25"/>
    <row r="72" spans="21:21" hidden="1" x14ac:dyDescent="0.25"/>
    <row r="73" spans="21:21" hidden="1" x14ac:dyDescent="0.25"/>
    <row r="74" spans="21:21" hidden="1" x14ac:dyDescent="0.25"/>
    <row r="75" spans="21:21" hidden="1" x14ac:dyDescent="0.25"/>
    <row r="76" spans="21:21" hidden="1" x14ac:dyDescent="0.25"/>
    <row r="77" spans="21:21" hidden="1" x14ac:dyDescent="0.25"/>
    <row r="78" spans="21:21" hidden="1" x14ac:dyDescent="0.25"/>
    <row r="79" spans="21:21" hidden="1" x14ac:dyDescent="0.25"/>
    <row r="80" spans="21:21" hidden="1" x14ac:dyDescent="0.25"/>
    <row r="81" spans="1:18" hidden="1" x14ac:dyDescent="0.25"/>
    <row r="82" spans="1:18" hidden="1" x14ac:dyDescent="0.25"/>
    <row r="83" spans="1:18" hidden="1" x14ac:dyDescent="0.25"/>
    <row r="84" spans="1:18" hidden="1" x14ac:dyDescent="0.25"/>
    <row r="85" spans="1:18" hidden="1" x14ac:dyDescent="0.25"/>
    <row r="86" spans="1:18" hidden="1" x14ac:dyDescent="0.25"/>
    <row r="87" spans="1:18" hidden="1" x14ac:dyDescent="0.25"/>
    <row r="88" spans="1:18" hidden="1" x14ac:dyDescent="0.25"/>
    <row r="89" spans="1:18" hidden="1" x14ac:dyDescent="0.25"/>
    <row r="90" spans="1:18" hidden="1" x14ac:dyDescent="0.25"/>
    <row r="91" spans="1:18" hidden="1" x14ac:dyDescent="0.25"/>
    <row r="92" spans="1:18" hidden="1" x14ac:dyDescent="0.25"/>
    <row r="95" spans="1:18" ht="15.75" x14ac:dyDescent="0.25">
      <c r="A95" s="140" t="s">
        <v>446</v>
      </c>
    </row>
    <row r="96" spans="1:18" x14ac:dyDescent="0.25">
      <c r="A96" s="63" t="s">
        <v>845</v>
      </c>
      <c r="B96" s="59" t="str">
        <f>VLOOKUP(A96,concorrenti!A:B,2,0)</f>
        <v>VAMS</v>
      </c>
      <c r="C96" s="12">
        <f>VLOOKUP(A96,concorrenti!A:E,5,0)</f>
        <v>0</v>
      </c>
      <c r="D96" s="63" t="s">
        <v>738</v>
      </c>
      <c r="E96" s="63" t="s">
        <v>896</v>
      </c>
      <c r="F96">
        <v>1972</v>
      </c>
      <c r="G96" s="8"/>
      <c r="H96" s="99">
        <v>635</v>
      </c>
      <c r="I96" s="4">
        <f t="shared" ref="I96:I101" si="7">IF(C96&lt;&gt;0,((1+RIGHT(F96,2)/100)-0.1),(1+RIGHT(F96,2)/100))</f>
        <v>1.72</v>
      </c>
      <c r="J96" s="4">
        <f t="shared" ref="J96:J102" si="8">+H96*I96</f>
        <v>1092.2</v>
      </c>
      <c r="L96">
        <v>1</v>
      </c>
      <c r="M96">
        <f>VLOOKUP(L96,Regolamento!A:B,2,1)</f>
        <v>50</v>
      </c>
      <c r="N96" s="4">
        <f t="shared" ref="N96:N102" si="9">1+E$5/100</f>
        <v>1.65</v>
      </c>
      <c r="O96" s="4">
        <f t="shared" ref="O96:O102" si="10">1+E$6/100</f>
        <v>1.6099999999999999</v>
      </c>
      <c r="P96" s="15">
        <f t="shared" ref="P96:P102" si="11">IF(H96&lt;&gt;0,+M96*N96*O96,0)</f>
        <v>132.82499999999999</v>
      </c>
      <c r="Q96" s="6"/>
      <c r="R96" s="6">
        <f t="shared" ref="R96:R102" si="12">+H96/E$5</f>
        <v>9.7692307692307701</v>
      </c>
    </row>
    <row r="97" spans="1:21" x14ac:dyDescent="0.25">
      <c r="A97" s="63" t="s">
        <v>850</v>
      </c>
      <c r="B97" s="170" t="str">
        <f>VLOOKUP(A97,concorrenti!A:B,2,0)</f>
        <v>GAMS</v>
      </c>
      <c r="C97" s="170">
        <f>VLOOKUP(A97,concorrenti!A:E,5,0)</f>
        <v>0</v>
      </c>
      <c r="D97" s="63" t="s">
        <v>103</v>
      </c>
      <c r="E97" s="63" t="s">
        <v>32</v>
      </c>
      <c r="F97">
        <v>1558</v>
      </c>
      <c r="H97" s="99">
        <v>875</v>
      </c>
      <c r="I97" s="4">
        <f t="shared" si="7"/>
        <v>1.58</v>
      </c>
      <c r="J97" s="4">
        <f t="shared" si="8"/>
        <v>1382.5</v>
      </c>
      <c r="L97">
        <v>2</v>
      </c>
      <c r="M97">
        <f>VLOOKUP(L97,Regolamento!A:B,2,1)</f>
        <v>45</v>
      </c>
      <c r="N97" s="4">
        <f t="shared" ref="N97:N98" si="13">1+E$5/100</f>
        <v>1.65</v>
      </c>
      <c r="O97" s="4">
        <f t="shared" ref="O97:O98" si="14">1+E$6/100</f>
        <v>1.6099999999999999</v>
      </c>
      <c r="P97" s="15">
        <f t="shared" si="11"/>
        <v>119.54249999999999</v>
      </c>
      <c r="Q97" s="6"/>
      <c r="R97" s="6">
        <f t="shared" si="12"/>
        <v>13.461538461538462</v>
      </c>
    </row>
    <row r="98" spans="1:21" x14ac:dyDescent="0.25">
      <c r="A98" s="63" t="s">
        <v>856</v>
      </c>
      <c r="B98" s="59" t="str">
        <f>VLOOKUP(A98,concorrenti!A:B,2,0)</f>
        <v>CASTELLOTTI</v>
      </c>
      <c r="C98" s="12">
        <f>VLOOKUP(A98,concorrenti!A:E,5,0)</f>
        <v>0</v>
      </c>
      <c r="D98" s="63" t="s">
        <v>738</v>
      </c>
      <c r="E98" s="63" t="s">
        <v>906</v>
      </c>
      <c r="F98">
        <v>1990</v>
      </c>
      <c r="H98" s="99">
        <v>1579</v>
      </c>
      <c r="I98" s="4">
        <f t="shared" si="7"/>
        <v>1.9</v>
      </c>
      <c r="J98" s="4">
        <f t="shared" si="8"/>
        <v>3000.1</v>
      </c>
      <c r="L98">
        <v>3</v>
      </c>
      <c r="M98">
        <f>VLOOKUP(L98,Regolamento!A:B,2,1)</f>
        <v>41</v>
      </c>
      <c r="N98" s="4">
        <f t="shared" si="13"/>
        <v>1.65</v>
      </c>
      <c r="O98" s="4">
        <f t="shared" si="14"/>
        <v>1.6099999999999999</v>
      </c>
      <c r="P98" s="15">
        <f t="shared" si="11"/>
        <v>108.91649999999997</v>
      </c>
      <c r="Q98" s="6"/>
      <c r="R98" s="6">
        <f t="shared" si="12"/>
        <v>24.292307692307691</v>
      </c>
      <c r="U98"/>
    </row>
    <row r="99" spans="1:21" x14ac:dyDescent="0.25">
      <c r="A99" s="63" t="s">
        <v>858</v>
      </c>
      <c r="B99" s="59" t="str">
        <f>VLOOKUP(A99,concorrenti!A:B,2,0)</f>
        <v>CMAE</v>
      </c>
      <c r="C99" s="12">
        <f>VLOOKUP(A99,concorrenti!A:E,5,0)</f>
        <v>0</v>
      </c>
      <c r="D99" s="63" t="s">
        <v>874</v>
      </c>
      <c r="E99" s="63" t="s">
        <v>908</v>
      </c>
      <c r="F99">
        <v>1973</v>
      </c>
      <c r="H99" s="99">
        <v>1828</v>
      </c>
      <c r="I99" s="4">
        <f t="shared" si="7"/>
        <v>1.73</v>
      </c>
      <c r="J99" s="4">
        <f t="shared" si="8"/>
        <v>3162.44</v>
      </c>
      <c r="L99">
        <v>4</v>
      </c>
      <c r="M99">
        <f>VLOOKUP(L99,Regolamento!A:B,2,1)</f>
        <v>38</v>
      </c>
      <c r="N99" s="4">
        <f t="shared" si="9"/>
        <v>1.65</v>
      </c>
      <c r="O99" s="4">
        <f t="shared" si="10"/>
        <v>1.6099999999999999</v>
      </c>
      <c r="P99" s="15">
        <f t="shared" si="11"/>
        <v>100.94699999999999</v>
      </c>
      <c r="Q99" s="6"/>
      <c r="R99" s="6">
        <f t="shared" si="12"/>
        <v>28.123076923076923</v>
      </c>
    </row>
    <row r="100" spans="1:21" x14ac:dyDescent="0.25">
      <c r="A100" t="s">
        <v>860</v>
      </c>
      <c r="B100" s="170" t="str">
        <f>VLOOKUP(A100,concorrenti!A:B,2,0)</f>
        <v>GAMS</v>
      </c>
      <c r="C100" s="170">
        <f>VLOOKUP(A100,concorrenti!A:E,5,0)</f>
        <v>0</v>
      </c>
      <c r="D100" s="63" t="s">
        <v>873</v>
      </c>
      <c r="E100" s="63" t="s">
        <v>910</v>
      </c>
      <c r="F100">
        <v>1942</v>
      </c>
      <c r="H100" s="100">
        <v>2885</v>
      </c>
      <c r="I100" s="4">
        <f t="shared" si="7"/>
        <v>1.42</v>
      </c>
      <c r="J100" s="4">
        <f t="shared" si="8"/>
        <v>4096.7</v>
      </c>
      <c r="L100">
        <v>5</v>
      </c>
      <c r="M100">
        <f>VLOOKUP(L100,Regolamento!A:B,2,1)</f>
        <v>36</v>
      </c>
      <c r="N100" s="4">
        <f t="shared" si="9"/>
        <v>1.65</v>
      </c>
      <c r="O100" s="4">
        <f t="shared" si="10"/>
        <v>1.6099999999999999</v>
      </c>
      <c r="P100" s="15">
        <f t="shared" si="11"/>
        <v>95.633999999999986</v>
      </c>
      <c r="Q100" s="6"/>
      <c r="R100" s="6">
        <f t="shared" si="12"/>
        <v>44.384615384615387</v>
      </c>
    </row>
    <row r="101" spans="1:21" x14ac:dyDescent="0.25">
      <c r="A101" s="63" t="s">
        <v>865</v>
      </c>
      <c r="B101" s="59" t="str">
        <f>VLOOKUP(A101,concorrenti!A:B,2,0)</f>
        <v>CAVEC</v>
      </c>
      <c r="C101" s="12">
        <f>VLOOKUP(A101,concorrenti!A:E,5,0)</f>
        <v>0</v>
      </c>
      <c r="D101" s="63" t="s">
        <v>885</v>
      </c>
      <c r="E101" s="63" t="s">
        <v>915</v>
      </c>
      <c r="F101">
        <v>1997</v>
      </c>
      <c r="H101" s="100">
        <v>6860</v>
      </c>
      <c r="I101" s="4">
        <f t="shared" si="7"/>
        <v>1.97</v>
      </c>
      <c r="J101" s="4">
        <f t="shared" si="8"/>
        <v>13514.199999999999</v>
      </c>
      <c r="L101">
        <v>6</v>
      </c>
      <c r="M101">
        <f>VLOOKUP(L101,Regolamento!A:B,2,1)</f>
        <v>35</v>
      </c>
      <c r="N101" s="4">
        <f t="shared" si="9"/>
        <v>1.65</v>
      </c>
      <c r="O101" s="4">
        <f t="shared" si="10"/>
        <v>1.6099999999999999</v>
      </c>
      <c r="P101" s="15">
        <f t="shared" si="11"/>
        <v>92.977499999999992</v>
      </c>
      <c r="Q101" s="6"/>
      <c r="R101" s="6">
        <f t="shared" si="12"/>
        <v>105.53846153846153</v>
      </c>
    </row>
    <row r="102" spans="1:21" x14ac:dyDescent="0.25">
      <c r="A102" s="63" t="s">
        <v>869</v>
      </c>
      <c r="B102" s="59" t="str">
        <f>VLOOKUP(A102,concorrenti!A:B,2,0)</f>
        <v>CAVEC</v>
      </c>
      <c r="C102" s="12">
        <f>VLOOKUP(A102,concorrenti!A:E,5,0)</f>
        <v>0</v>
      </c>
      <c r="D102" s="63" t="s">
        <v>877</v>
      </c>
      <c r="E102" s="63" t="s">
        <v>917</v>
      </c>
      <c r="F102">
        <v>2001</v>
      </c>
      <c r="H102" s="100">
        <v>17430</v>
      </c>
      <c r="I102" s="4">
        <f>IF(C102&lt;&gt;0,((1+RIGHT(F102,2)/100)-0.1),(1+RIGHT(F102,2)/100))+1</f>
        <v>2.0099999999999998</v>
      </c>
      <c r="J102" s="4">
        <f t="shared" si="8"/>
        <v>35034.299999999996</v>
      </c>
      <c r="L102">
        <v>7</v>
      </c>
      <c r="M102">
        <f>VLOOKUP(L102,Regolamento!A:B,2,1)</f>
        <v>34</v>
      </c>
      <c r="N102" s="4">
        <f t="shared" si="9"/>
        <v>1.65</v>
      </c>
      <c r="O102" s="4">
        <f t="shared" si="10"/>
        <v>1.6099999999999999</v>
      </c>
      <c r="P102" s="15">
        <f t="shared" si="11"/>
        <v>90.320999999999984</v>
      </c>
      <c r="Q102" s="6"/>
      <c r="R102" s="6">
        <f t="shared" si="12"/>
        <v>268.15384615384613</v>
      </c>
    </row>
    <row r="104" spans="1:21" x14ac:dyDescent="0.25">
      <c r="P104" s="101">
        <f>SUM(P96:P103)</f>
        <v>741.16349999999989</v>
      </c>
    </row>
  </sheetData>
  <sheetProtection algorithmName="SHA-512" hashValue="fZsZl5ivP7xG6eqyIZpA7Ry+SJ95+8QP8wlzNAZqEeF3JIUCNpUQTkcLcpQlwuLrItPFeW/fcT+HD0p8TTzwgQ==" saltValue="s6wXiI/0mUhCb85U7KY8eA==" spinCount="100000" sheet="1" objects="1" scenarios="1"/>
  <sortState ref="T1:U10">
    <sortCondition descending="1" ref="U1:U10"/>
  </sortState>
  <mergeCells count="3">
    <mergeCell ref="H1:P1"/>
    <mergeCell ref="H8:J8"/>
    <mergeCell ref="N8:O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55B2F-1BA6-4784-87A0-43D0EF5808AC}">
  <sheetPr>
    <tabColor rgb="FFFFFF00"/>
  </sheetPr>
  <dimension ref="A1:V64"/>
  <sheetViews>
    <sheetView workbookViewId="0"/>
  </sheetViews>
  <sheetFormatPr defaultRowHeight="15" x14ac:dyDescent="0.25"/>
  <cols>
    <col min="1" max="1" width="28.42578125" customWidth="1"/>
    <col min="2" max="2" width="17.28515625" bestFit="1" customWidth="1"/>
    <col min="3" max="3" width="9.140625" bestFit="1" customWidth="1"/>
    <col min="4" max="4" width="14.5703125" bestFit="1" customWidth="1"/>
    <col min="5" max="5" width="18.42578125" bestFit="1" customWidth="1"/>
    <col min="6" max="6" width="5.7109375" bestFit="1" customWidth="1"/>
    <col min="7" max="7" width="2.42578125" customWidth="1"/>
    <col min="8" max="8" width="9.5703125" bestFit="1" customWidth="1"/>
    <col min="9" max="9" width="6" style="4" bestFit="1" customWidth="1"/>
    <col min="10" max="10" width="11.140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3.42578125" customWidth="1"/>
    <col min="18" max="18" width="9.5703125" style="6" bestFit="1" customWidth="1"/>
    <col min="19" max="19" width="5.42578125" customWidth="1"/>
    <col min="20" max="20" width="18.140625" bestFit="1" customWidth="1"/>
    <col min="21" max="21" width="10.5703125" style="4" bestFit="1" customWidth="1"/>
    <col min="22" max="22" width="2.85546875" bestFit="1" customWidth="1"/>
  </cols>
  <sheetData>
    <row r="1" spans="1:22" ht="15.6" x14ac:dyDescent="0.25">
      <c r="A1" t="s">
        <v>46</v>
      </c>
      <c r="H1" s="203" t="s">
        <v>425</v>
      </c>
      <c r="I1" s="203"/>
      <c r="J1" s="203"/>
      <c r="K1" s="203"/>
      <c r="L1" s="203"/>
      <c r="M1" s="203"/>
      <c r="N1" s="203"/>
      <c r="O1" s="203"/>
      <c r="P1" s="203"/>
      <c r="T1" t="s">
        <v>94</v>
      </c>
      <c r="V1">
        <v>15</v>
      </c>
    </row>
    <row r="2" spans="1:22" ht="14.25" x14ac:dyDescent="0.25">
      <c r="A2" t="s">
        <v>47</v>
      </c>
      <c r="E2" s="33">
        <v>45935</v>
      </c>
      <c r="T2" t="s">
        <v>93</v>
      </c>
      <c r="V2">
        <v>12</v>
      </c>
    </row>
    <row r="3" spans="1:22" ht="14.25" x14ac:dyDescent="0.25">
      <c r="A3" t="s">
        <v>62</v>
      </c>
      <c r="E3" s="33" t="s">
        <v>98</v>
      </c>
      <c r="T3" t="s">
        <v>63</v>
      </c>
      <c r="V3">
        <v>10</v>
      </c>
    </row>
    <row r="4" spans="1:22" ht="14.25" x14ac:dyDescent="0.25">
      <c r="A4" t="s">
        <v>50</v>
      </c>
      <c r="E4" s="1"/>
      <c r="T4" t="s">
        <v>65</v>
      </c>
      <c r="V4">
        <v>8</v>
      </c>
    </row>
    <row r="5" spans="1:22" ht="14.25" x14ac:dyDescent="0.25">
      <c r="A5" t="s">
        <v>48</v>
      </c>
      <c r="E5" s="1"/>
      <c r="T5" t="s">
        <v>318</v>
      </c>
      <c r="V5">
        <v>7</v>
      </c>
    </row>
    <row r="6" spans="1:22" ht="14.25" x14ac:dyDescent="0.25">
      <c r="A6" t="s">
        <v>49</v>
      </c>
      <c r="E6" s="1"/>
      <c r="T6" t="s">
        <v>111</v>
      </c>
      <c r="V6">
        <v>6</v>
      </c>
    </row>
    <row r="7" spans="1:22" ht="14.25" x14ac:dyDescent="0.25">
      <c r="D7" s="1"/>
      <c r="T7" t="s">
        <v>95</v>
      </c>
      <c r="V7">
        <v>5</v>
      </c>
    </row>
    <row r="8" spans="1:22" x14ac:dyDescent="0.25">
      <c r="A8" s="34" t="s">
        <v>43</v>
      </c>
      <c r="B8" s="67" t="s">
        <v>244</v>
      </c>
      <c r="C8" s="58" t="s">
        <v>45</v>
      </c>
      <c r="D8" s="16" t="s">
        <v>53</v>
      </c>
      <c r="E8" s="16" t="s">
        <v>54</v>
      </c>
      <c r="F8" s="17" t="s">
        <v>55</v>
      </c>
      <c r="H8" s="204" t="s">
        <v>51</v>
      </c>
      <c r="I8" s="202"/>
      <c r="J8" s="205"/>
      <c r="K8" s="2"/>
      <c r="L8" s="25" t="s">
        <v>52</v>
      </c>
      <c r="M8" s="28"/>
      <c r="N8" s="202" t="s">
        <v>8</v>
      </c>
      <c r="O8" s="202"/>
      <c r="P8" s="29"/>
      <c r="T8" t="s">
        <v>321</v>
      </c>
      <c r="V8">
        <v>4</v>
      </c>
    </row>
    <row r="9" spans="1:22" ht="14.25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197</v>
      </c>
      <c r="V9">
        <v>2</v>
      </c>
    </row>
    <row r="10" spans="1:22" ht="14.25" x14ac:dyDescent="0.25">
      <c r="H10" s="21" t="s">
        <v>36</v>
      </c>
      <c r="I10" s="22"/>
      <c r="J10" s="64" t="s">
        <v>38</v>
      </c>
      <c r="K10" s="6"/>
      <c r="L10" s="27"/>
      <c r="M10" s="32"/>
      <c r="N10" s="22"/>
      <c r="O10" s="22"/>
      <c r="P10" s="23"/>
      <c r="T10" t="s">
        <v>7</v>
      </c>
    </row>
    <row r="11" spans="1:22" ht="14.25" x14ac:dyDescent="0.25">
      <c r="R11" s="7" t="s">
        <v>106</v>
      </c>
    </row>
    <row r="12" spans="1:22" x14ac:dyDescent="0.25">
      <c r="A12" s="86"/>
      <c r="B12" s="111" t="e">
        <f>VLOOKUP(A12,concorrenti!A:B,2,0)</f>
        <v>#N/A</v>
      </c>
      <c r="C12" s="111" t="e">
        <f>VLOOKUP(A12,concorrenti!A:E,5,1)</f>
        <v>#N/A</v>
      </c>
      <c r="D12" s="113"/>
      <c r="E12" s="113"/>
      <c r="F12" s="113"/>
      <c r="G12" s="113"/>
      <c r="H12" s="118"/>
      <c r="I12" s="114" t="e">
        <f t="shared" ref="I12:I37" si="0">IF(C12&lt;&gt;0,((1+RIGHT(F12,2)/100)-0.1),(1+RIGHT(F12,2)/100))</f>
        <v>#N/A</v>
      </c>
      <c r="J12" s="114" t="e">
        <f t="shared" ref="J12:J59" si="1">+H12*I12</f>
        <v>#N/A</v>
      </c>
      <c r="K12" s="113"/>
      <c r="L12" s="113">
        <v>1</v>
      </c>
      <c r="M12" s="113">
        <f>VLOOKUP(L12,Regolamento!A:B,2,1)</f>
        <v>50</v>
      </c>
      <c r="N12" s="114">
        <f t="shared" ref="N12:N59" si="2">1+E$5/100</f>
        <v>1</v>
      </c>
      <c r="O12" s="114">
        <f t="shared" ref="O12:O59" si="3">1+E$6/100</f>
        <v>1</v>
      </c>
      <c r="P12" s="15">
        <f t="shared" ref="P12:P59" si="4">IF(H12&lt;&gt;0,+M12*N12*O12,0)</f>
        <v>0</v>
      </c>
      <c r="Q12" s="113"/>
      <c r="R12" s="15" t="e">
        <f t="shared" ref="R12:R59" si="5">+H12/E$5</f>
        <v>#DIV/0!</v>
      </c>
      <c r="T12" s="51"/>
      <c r="U12" s="10"/>
    </row>
    <row r="13" spans="1:22" x14ac:dyDescent="0.25">
      <c r="A13" s="63"/>
      <c r="B13" s="111" t="e">
        <f>VLOOKUP(A13,concorrenti!A:B,2,0)</f>
        <v>#N/A</v>
      </c>
      <c r="C13" s="111" t="e">
        <f>VLOOKUP(A13,concorrenti!A:E,5,1)</f>
        <v>#N/A</v>
      </c>
      <c r="D13" s="113"/>
      <c r="E13" s="113"/>
      <c r="F13" s="113"/>
      <c r="G13" s="113"/>
      <c r="H13" s="114"/>
      <c r="I13" s="114" t="e">
        <f t="shared" si="0"/>
        <v>#N/A</v>
      </c>
      <c r="J13" s="114" t="e">
        <f t="shared" si="1"/>
        <v>#N/A</v>
      </c>
      <c r="K13" s="113"/>
      <c r="L13" s="113">
        <v>2</v>
      </c>
      <c r="M13" s="113">
        <f>VLOOKUP(L13,Regolamento!A:B,2,1)</f>
        <v>45</v>
      </c>
      <c r="N13" s="114">
        <f t="shared" si="2"/>
        <v>1</v>
      </c>
      <c r="O13" s="114">
        <f t="shared" si="3"/>
        <v>1</v>
      </c>
      <c r="P13" s="15">
        <f t="shared" si="4"/>
        <v>0</v>
      </c>
      <c r="Q13" s="113"/>
      <c r="R13" s="15" t="e">
        <f t="shared" si="5"/>
        <v>#DIV/0!</v>
      </c>
      <c r="T13" s="51"/>
      <c r="U13" s="10"/>
    </row>
    <row r="14" spans="1:22" x14ac:dyDescent="0.25">
      <c r="A14" s="63"/>
      <c r="B14" s="111" t="e">
        <f>VLOOKUP(A14,concorrenti!A:B,2,0)</f>
        <v>#N/A</v>
      </c>
      <c r="C14" s="111" t="e">
        <f>VLOOKUP(A14,concorrenti!A:E,5,1)</f>
        <v>#N/A</v>
      </c>
      <c r="D14" s="113"/>
      <c r="E14" s="113"/>
      <c r="F14" s="113"/>
      <c r="G14" s="113"/>
      <c r="H14" s="114"/>
      <c r="I14" s="114" t="e">
        <f t="shared" si="0"/>
        <v>#N/A</v>
      </c>
      <c r="J14" s="114" t="e">
        <f t="shared" si="1"/>
        <v>#N/A</v>
      </c>
      <c r="K14" s="113"/>
      <c r="L14" s="113">
        <v>3</v>
      </c>
      <c r="M14" s="113">
        <f>VLOOKUP(L14,Regolamento!A:B,2,1)</f>
        <v>41</v>
      </c>
      <c r="N14" s="114">
        <f t="shared" si="2"/>
        <v>1</v>
      </c>
      <c r="O14" s="114">
        <f t="shared" si="3"/>
        <v>1</v>
      </c>
      <c r="P14" s="15">
        <f t="shared" si="4"/>
        <v>0</v>
      </c>
      <c r="Q14" s="113"/>
      <c r="R14" s="15" t="e">
        <f t="shared" si="5"/>
        <v>#DIV/0!</v>
      </c>
      <c r="T14" s="51"/>
      <c r="U14" s="10"/>
    </row>
    <row r="15" spans="1:22" x14ac:dyDescent="0.25">
      <c r="A15" s="63"/>
      <c r="B15" s="111" t="e">
        <f>VLOOKUP(A15,concorrenti!A:B,2,0)</f>
        <v>#N/A</v>
      </c>
      <c r="C15" s="111" t="e">
        <f>VLOOKUP(A15,concorrenti!A:E,5,1)</f>
        <v>#N/A</v>
      </c>
      <c r="D15" s="113"/>
      <c r="E15" s="113"/>
      <c r="F15" s="113"/>
      <c r="G15" s="113"/>
      <c r="H15" s="118"/>
      <c r="I15" s="114" t="e">
        <f t="shared" si="0"/>
        <v>#N/A</v>
      </c>
      <c r="J15" s="114" t="e">
        <f t="shared" si="1"/>
        <v>#N/A</v>
      </c>
      <c r="K15" s="113"/>
      <c r="L15" s="113">
        <v>4</v>
      </c>
      <c r="M15" s="113">
        <f>VLOOKUP(L15,Regolamento!A:B,2,1)</f>
        <v>38</v>
      </c>
      <c r="N15" s="114">
        <f t="shared" si="2"/>
        <v>1</v>
      </c>
      <c r="O15" s="114">
        <f t="shared" si="3"/>
        <v>1</v>
      </c>
      <c r="P15" s="15">
        <f t="shared" si="4"/>
        <v>0</v>
      </c>
      <c r="Q15" s="113"/>
      <c r="R15" s="15" t="e">
        <f t="shared" si="5"/>
        <v>#DIV/0!</v>
      </c>
      <c r="T15" s="51"/>
      <c r="U15" s="10"/>
    </row>
    <row r="16" spans="1:22" x14ac:dyDescent="0.25">
      <c r="A16" s="63"/>
      <c r="B16" s="111" t="e">
        <f>VLOOKUP(A16,concorrenti!A:B,2,0)</f>
        <v>#N/A</v>
      </c>
      <c r="C16" s="111" t="e">
        <f>VLOOKUP(A16,concorrenti!A:E,5,1)</f>
        <v>#N/A</v>
      </c>
      <c r="D16" s="113"/>
      <c r="E16" s="113"/>
      <c r="F16" s="113"/>
      <c r="G16" s="113"/>
      <c r="H16" s="114"/>
      <c r="I16" s="114" t="e">
        <f t="shared" si="0"/>
        <v>#N/A</v>
      </c>
      <c r="J16" s="114" t="e">
        <f t="shared" si="1"/>
        <v>#N/A</v>
      </c>
      <c r="K16" s="113"/>
      <c r="L16" s="113">
        <v>5</v>
      </c>
      <c r="M16" s="113">
        <f>VLOOKUP(L16,Regolamento!A:B,2,1)</f>
        <v>36</v>
      </c>
      <c r="N16" s="114">
        <f t="shared" si="2"/>
        <v>1</v>
      </c>
      <c r="O16" s="114">
        <f t="shared" si="3"/>
        <v>1</v>
      </c>
      <c r="P16" s="15">
        <f t="shared" si="4"/>
        <v>0</v>
      </c>
      <c r="Q16" s="113"/>
      <c r="R16" s="15" t="e">
        <f t="shared" si="5"/>
        <v>#DIV/0!</v>
      </c>
      <c r="T16" s="51"/>
      <c r="U16" s="10"/>
    </row>
    <row r="17" spans="1:21" x14ac:dyDescent="0.25">
      <c r="A17" s="63"/>
      <c r="B17" s="111" t="e">
        <f>VLOOKUP(A17,concorrenti!A:B,2,0)</f>
        <v>#N/A</v>
      </c>
      <c r="C17" s="111" t="e">
        <f>VLOOKUP(A17,concorrenti!A:E,5,1)</f>
        <v>#N/A</v>
      </c>
      <c r="D17" s="113"/>
      <c r="E17" s="113"/>
      <c r="F17" s="113"/>
      <c r="G17" s="113"/>
      <c r="H17" s="118"/>
      <c r="I17" s="114" t="e">
        <f t="shared" si="0"/>
        <v>#N/A</v>
      </c>
      <c r="J17" s="114" t="e">
        <f t="shared" si="1"/>
        <v>#N/A</v>
      </c>
      <c r="K17" s="113"/>
      <c r="L17" s="113">
        <v>6</v>
      </c>
      <c r="M17" s="113">
        <f>VLOOKUP(L17,Regolamento!A:B,2,1)</f>
        <v>35</v>
      </c>
      <c r="N17" s="114">
        <f t="shared" si="2"/>
        <v>1</v>
      </c>
      <c r="O17" s="114">
        <f t="shared" si="3"/>
        <v>1</v>
      </c>
      <c r="P17" s="15">
        <f t="shared" si="4"/>
        <v>0</v>
      </c>
      <c r="Q17" s="113"/>
      <c r="R17" s="15" t="e">
        <f t="shared" si="5"/>
        <v>#DIV/0!</v>
      </c>
      <c r="T17" s="51"/>
      <c r="U17" s="10"/>
    </row>
    <row r="18" spans="1:21" x14ac:dyDescent="0.25">
      <c r="A18" s="8"/>
      <c r="B18" s="111" t="e">
        <f>VLOOKUP(A18,concorrenti!A:B,2,0)</f>
        <v>#N/A</v>
      </c>
      <c r="C18" s="111" t="e">
        <f>VLOOKUP(A18,concorrenti!A:E,5,1)</f>
        <v>#N/A</v>
      </c>
      <c r="D18" s="113"/>
      <c r="E18" s="113"/>
      <c r="F18" s="113"/>
      <c r="G18" s="113"/>
      <c r="H18" s="114"/>
      <c r="I18" s="114" t="e">
        <f t="shared" si="0"/>
        <v>#N/A</v>
      </c>
      <c r="J18" s="114" t="e">
        <f t="shared" si="1"/>
        <v>#N/A</v>
      </c>
      <c r="K18" s="113"/>
      <c r="L18" s="113">
        <v>7</v>
      </c>
      <c r="M18" s="113">
        <f>VLOOKUP(L18,Regolamento!A:B,2,1)</f>
        <v>34</v>
      </c>
      <c r="N18" s="114">
        <f t="shared" si="2"/>
        <v>1</v>
      </c>
      <c r="O18" s="114">
        <f t="shared" si="3"/>
        <v>1</v>
      </c>
      <c r="P18" s="15">
        <f t="shared" si="4"/>
        <v>0</v>
      </c>
      <c r="Q18" s="113"/>
      <c r="R18" s="15" t="e">
        <f t="shared" si="5"/>
        <v>#DIV/0!</v>
      </c>
      <c r="T18" s="51"/>
      <c r="U18" s="10"/>
    </row>
    <row r="19" spans="1:21" x14ac:dyDescent="0.25">
      <c r="A19" s="86"/>
      <c r="B19" s="111" t="e">
        <f>VLOOKUP(A19,concorrenti!A:B,2,0)</f>
        <v>#N/A</v>
      </c>
      <c r="C19" s="111" t="e">
        <f>VLOOKUP(A19,concorrenti!A:E,5,1)</f>
        <v>#N/A</v>
      </c>
      <c r="D19" s="113"/>
      <c r="E19" s="113"/>
      <c r="F19" s="113"/>
      <c r="G19" s="113"/>
      <c r="H19" s="118"/>
      <c r="I19" s="114" t="e">
        <f t="shared" si="0"/>
        <v>#N/A</v>
      </c>
      <c r="J19" s="114" t="e">
        <f t="shared" si="1"/>
        <v>#N/A</v>
      </c>
      <c r="K19" s="113"/>
      <c r="L19" s="113">
        <v>8</v>
      </c>
      <c r="M19" s="113">
        <f>VLOOKUP(L19,Regolamento!A:B,2,1)</f>
        <v>33</v>
      </c>
      <c r="N19" s="114">
        <f t="shared" si="2"/>
        <v>1</v>
      </c>
      <c r="O19" s="114">
        <f t="shared" si="3"/>
        <v>1</v>
      </c>
      <c r="P19" s="15">
        <f t="shared" si="4"/>
        <v>0</v>
      </c>
      <c r="Q19" s="113"/>
      <c r="R19" s="15" t="e">
        <f t="shared" si="5"/>
        <v>#DIV/0!</v>
      </c>
      <c r="T19" s="51"/>
      <c r="U19" s="10"/>
    </row>
    <row r="20" spans="1:21" x14ac:dyDescent="0.25">
      <c r="A20" s="63"/>
      <c r="B20" s="111" t="e">
        <f>VLOOKUP(A20,concorrenti!A:B,2,0)</f>
        <v>#N/A</v>
      </c>
      <c r="C20" s="111" t="e">
        <f>VLOOKUP(A20,concorrenti!A:E,5,1)</f>
        <v>#N/A</v>
      </c>
      <c r="D20" s="113"/>
      <c r="E20" s="119"/>
      <c r="F20" s="113"/>
      <c r="G20" s="113"/>
      <c r="H20" s="114"/>
      <c r="I20" s="114" t="e">
        <f t="shared" si="0"/>
        <v>#N/A</v>
      </c>
      <c r="J20" s="114" t="e">
        <f t="shared" si="1"/>
        <v>#N/A</v>
      </c>
      <c r="K20" s="113"/>
      <c r="L20" s="113">
        <v>9</v>
      </c>
      <c r="M20" s="113">
        <f>VLOOKUP(L20,Regolamento!A:B,2,1)</f>
        <v>32</v>
      </c>
      <c r="N20" s="114">
        <f t="shared" si="2"/>
        <v>1</v>
      </c>
      <c r="O20" s="114">
        <f t="shared" si="3"/>
        <v>1</v>
      </c>
      <c r="P20" s="15">
        <f t="shared" si="4"/>
        <v>0</v>
      </c>
      <c r="Q20" s="113"/>
      <c r="R20" s="15" t="e">
        <f t="shared" si="5"/>
        <v>#DIV/0!</v>
      </c>
      <c r="T20" s="51"/>
      <c r="U20" s="10"/>
    </row>
    <row r="21" spans="1:21" x14ac:dyDescent="0.25">
      <c r="A21" s="63"/>
      <c r="B21" s="111" t="e">
        <f>VLOOKUP(A21,concorrenti!A:B,2,0)</f>
        <v>#N/A</v>
      </c>
      <c r="C21" s="111" t="e">
        <f>VLOOKUP(A21,concorrenti!A:E,5,1)</f>
        <v>#N/A</v>
      </c>
      <c r="D21" s="113"/>
      <c r="E21" s="113"/>
      <c r="F21" s="113"/>
      <c r="G21" s="113"/>
      <c r="H21" s="118"/>
      <c r="I21" s="114" t="e">
        <f t="shared" si="0"/>
        <v>#N/A</v>
      </c>
      <c r="J21" s="114" t="e">
        <f t="shared" si="1"/>
        <v>#N/A</v>
      </c>
      <c r="K21" s="113"/>
      <c r="L21" s="113">
        <v>10</v>
      </c>
      <c r="M21" s="113">
        <f>VLOOKUP(L21,Regolamento!A:B,2,1)</f>
        <v>31</v>
      </c>
      <c r="N21" s="114">
        <f t="shared" si="2"/>
        <v>1</v>
      </c>
      <c r="O21" s="114">
        <f t="shared" si="3"/>
        <v>1</v>
      </c>
      <c r="P21" s="15">
        <f t="shared" si="4"/>
        <v>0</v>
      </c>
      <c r="Q21" s="113"/>
      <c r="R21" s="15" t="e">
        <f t="shared" si="5"/>
        <v>#DIV/0!</v>
      </c>
      <c r="T21" s="51"/>
      <c r="U21" s="10"/>
    </row>
    <row r="22" spans="1:21" x14ac:dyDescent="0.25">
      <c r="A22" s="63"/>
      <c r="B22" s="111" t="e">
        <f>VLOOKUP(A22,concorrenti!A:B,2,0)</f>
        <v>#N/A</v>
      </c>
      <c r="C22" s="111" t="e">
        <f>VLOOKUP(A22,concorrenti!A:E,5,1)</f>
        <v>#N/A</v>
      </c>
      <c r="D22" s="113"/>
      <c r="E22" s="113"/>
      <c r="F22" s="113"/>
      <c r="G22" s="113"/>
      <c r="H22" s="118"/>
      <c r="I22" s="114" t="e">
        <f t="shared" si="0"/>
        <v>#N/A</v>
      </c>
      <c r="J22" s="114" t="e">
        <f t="shared" si="1"/>
        <v>#N/A</v>
      </c>
      <c r="K22" s="113"/>
      <c r="L22" s="113">
        <v>11</v>
      </c>
      <c r="M22" s="113">
        <f>VLOOKUP(L22,Regolamento!A:B,2,1)</f>
        <v>30</v>
      </c>
      <c r="N22" s="114">
        <f t="shared" si="2"/>
        <v>1</v>
      </c>
      <c r="O22" s="114">
        <f t="shared" si="3"/>
        <v>1</v>
      </c>
      <c r="P22" s="15">
        <f t="shared" si="4"/>
        <v>0</v>
      </c>
      <c r="Q22" s="113"/>
      <c r="R22" s="15" t="e">
        <f t="shared" si="5"/>
        <v>#DIV/0!</v>
      </c>
      <c r="T22" s="51"/>
      <c r="U22" s="10"/>
    </row>
    <row r="23" spans="1:21" x14ac:dyDescent="0.25">
      <c r="A23" s="63"/>
      <c r="B23" s="111" t="e">
        <f>VLOOKUP(A23,concorrenti!A:B,2,0)</f>
        <v>#N/A</v>
      </c>
      <c r="C23" s="111" t="e">
        <f>VLOOKUP(A23,concorrenti!A:E,5,1)</f>
        <v>#N/A</v>
      </c>
      <c r="D23" s="113"/>
      <c r="E23" s="113"/>
      <c r="F23" s="113"/>
      <c r="G23" s="113"/>
      <c r="H23" s="114"/>
      <c r="I23" s="114" t="e">
        <f t="shared" si="0"/>
        <v>#N/A</v>
      </c>
      <c r="J23" s="114" t="e">
        <f t="shared" si="1"/>
        <v>#N/A</v>
      </c>
      <c r="K23" s="113"/>
      <c r="L23" s="113">
        <v>12</v>
      </c>
      <c r="M23" s="113">
        <f>VLOOKUP(L23,Regolamento!A:B,2,1)</f>
        <v>29</v>
      </c>
      <c r="N23" s="114">
        <f t="shared" si="2"/>
        <v>1</v>
      </c>
      <c r="O23" s="114">
        <f t="shared" si="3"/>
        <v>1</v>
      </c>
      <c r="P23" s="15">
        <f t="shared" si="4"/>
        <v>0</v>
      </c>
      <c r="Q23" s="113"/>
      <c r="R23" s="15" t="e">
        <f t="shared" si="5"/>
        <v>#DIV/0!</v>
      </c>
      <c r="T23" s="51"/>
      <c r="U23" s="10"/>
    </row>
    <row r="24" spans="1:21" x14ac:dyDescent="0.25">
      <c r="A24" s="8"/>
      <c r="B24" s="111" t="e">
        <f>VLOOKUP(A24,concorrenti!A:B,2,0)</f>
        <v>#N/A</v>
      </c>
      <c r="C24" s="111" t="e">
        <f>VLOOKUP(A24,concorrenti!A:E,5,1)</f>
        <v>#N/A</v>
      </c>
      <c r="D24" s="113"/>
      <c r="E24" s="119"/>
      <c r="F24" s="113"/>
      <c r="G24" s="113"/>
      <c r="H24" s="118"/>
      <c r="I24" s="114" t="e">
        <f t="shared" si="0"/>
        <v>#N/A</v>
      </c>
      <c r="J24" s="114" t="e">
        <f t="shared" si="1"/>
        <v>#N/A</v>
      </c>
      <c r="K24" s="113"/>
      <c r="L24" s="113">
        <v>13</v>
      </c>
      <c r="M24" s="113">
        <f>VLOOKUP(L24,Regolamento!A:B,2,1)</f>
        <v>28</v>
      </c>
      <c r="N24" s="114">
        <f t="shared" si="2"/>
        <v>1</v>
      </c>
      <c r="O24" s="114">
        <f t="shared" si="3"/>
        <v>1</v>
      </c>
      <c r="P24" s="15">
        <f t="shared" si="4"/>
        <v>0</v>
      </c>
      <c r="Q24" s="113"/>
      <c r="R24" s="15" t="e">
        <f t="shared" si="5"/>
        <v>#DIV/0!</v>
      </c>
      <c r="T24" s="51"/>
      <c r="U24" s="10"/>
    </row>
    <row r="25" spans="1:21" x14ac:dyDescent="0.25">
      <c r="A25" s="85"/>
      <c r="B25" s="111" t="e">
        <f>VLOOKUP(A25,concorrenti!A:B,2,0)</f>
        <v>#N/A</v>
      </c>
      <c r="C25" s="111" t="e">
        <f>VLOOKUP(A25,concorrenti!A:E,5,1)</f>
        <v>#N/A</v>
      </c>
      <c r="D25" s="113"/>
      <c r="E25" s="113"/>
      <c r="F25" s="113"/>
      <c r="G25" s="113"/>
      <c r="H25" s="118"/>
      <c r="I25" s="114" t="e">
        <f t="shared" si="0"/>
        <v>#N/A</v>
      </c>
      <c r="J25" s="114" t="e">
        <f t="shared" si="1"/>
        <v>#N/A</v>
      </c>
      <c r="K25" s="113"/>
      <c r="L25" s="113">
        <v>14</v>
      </c>
      <c r="M25" s="113">
        <f>VLOOKUP(L25,Regolamento!A:B,2,1)</f>
        <v>27</v>
      </c>
      <c r="N25" s="114">
        <f t="shared" si="2"/>
        <v>1</v>
      </c>
      <c r="O25" s="114">
        <f t="shared" si="3"/>
        <v>1</v>
      </c>
      <c r="P25" s="15">
        <f t="shared" si="4"/>
        <v>0</v>
      </c>
      <c r="Q25" s="113"/>
      <c r="R25" s="15" t="e">
        <f t="shared" si="5"/>
        <v>#DIV/0!</v>
      </c>
      <c r="T25" s="51"/>
      <c r="U25" s="10"/>
    </row>
    <row r="26" spans="1:21" x14ac:dyDescent="0.25">
      <c r="A26" s="63"/>
      <c r="B26" s="111" t="e">
        <f>VLOOKUP(A26,concorrenti!A:B,2,0)</f>
        <v>#N/A</v>
      </c>
      <c r="C26" s="111" t="e">
        <f>VLOOKUP(A26,concorrenti!A:E,5,1)</f>
        <v>#N/A</v>
      </c>
      <c r="D26" s="113"/>
      <c r="E26" s="119"/>
      <c r="F26" s="113"/>
      <c r="G26" s="113"/>
      <c r="H26" s="118"/>
      <c r="I26" s="114" t="e">
        <f t="shared" si="0"/>
        <v>#N/A</v>
      </c>
      <c r="J26" s="114" t="e">
        <f t="shared" si="1"/>
        <v>#N/A</v>
      </c>
      <c r="K26" s="113"/>
      <c r="L26" s="113">
        <v>15</v>
      </c>
      <c r="M26" s="113">
        <f>VLOOKUP(L26,Regolamento!A:B,2,1)</f>
        <v>26</v>
      </c>
      <c r="N26" s="114">
        <f t="shared" si="2"/>
        <v>1</v>
      </c>
      <c r="O26" s="114">
        <f t="shared" si="3"/>
        <v>1</v>
      </c>
      <c r="P26" s="15">
        <f t="shared" si="4"/>
        <v>0</v>
      </c>
      <c r="Q26" s="113"/>
      <c r="R26" s="15" t="e">
        <f t="shared" si="5"/>
        <v>#DIV/0!</v>
      </c>
      <c r="T26" s="51"/>
      <c r="U26" s="10"/>
    </row>
    <row r="27" spans="1:21" x14ac:dyDescent="0.25">
      <c r="A27" s="63"/>
      <c r="B27" s="111" t="e">
        <f>VLOOKUP(A27,concorrenti!A:B,2,0)</f>
        <v>#N/A</v>
      </c>
      <c r="C27" s="111" t="e">
        <f>VLOOKUP(A27,concorrenti!A:E,5,1)</f>
        <v>#N/A</v>
      </c>
      <c r="D27" s="113"/>
      <c r="E27" s="119"/>
      <c r="F27" s="113"/>
      <c r="G27" s="113"/>
      <c r="H27" s="118"/>
      <c r="I27" s="114" t="e">
        <f t="shared" si="0"/>
        <v>#N/A</v>
      </c>
      <c r="J27" s="114" t="e">
        <f t="shared" si="1"/>
        <v>#N/A</v>
      </c>
      <c r="K27" s="113"/>
      <c r="L27" s="113">
        <v>16</v>
      </c>
      <c r="M27" s="113">
        <f>VLOOKUP(L27,Regolamento!A:B,2,1)</f>
        <v>25</v>
      </c>
      <c r="N27" s="114">
        <f t="shared" si="2"/>
        <v>1</v>
      </c>
      <c r="O27" s="114">
        <f t="shared" si="3"/>
        <v>1</v>
      </c>
      <c r="P27" s="15">
        <f t="shared" si="4"/>
        <v>0</v>
      </c>
      <c r="Q27" s="113"/>
      <c r="R27" s="15" t="e">
        <f t="shared" si="5"/>
        <v>#DIV/0!</v>
      </c>
      <c r="T27" s="51"/>
      <c r="U27" s="10"/>
    </row>
    <row r="28" spans="1:21" x14ac:dyDescent="0.25">
      <c r="A28" s="63"/>
      <c r="B28" s="111" t="e">
        <f>VLOOKUP(A28,concorrenti!A:B,2,0)</f>
        <v>#N/A</v>
      </c>
      <c r="C28" s="111" t="e">
        <f>VLOOKUP(A28,concorrenti!A:E,5,1)</f>
        <v>#N/A</v>
      </c>
      <c r="D28" s="113"/>
      <c r="E28" s="113"/>
      <c r="F28" s="113"/>
      <c r="G28" s="113"/>
      <c r="H28" s="118"/>
      <c r="I28" s="114" t="e">
        <f t="shared" si="0"/>
        <v>#N/A</v>
      </c>
      <c r="J28" s="114" t="e">
        <f t="shared" si="1"/>
        <v>#N/A</v>
      </c>
      <c r="K28" s="113"/>
      <c r="L28" s="113">
        <v>17</v>
      </c>
      <c r="M28" s="113">
        <f>VLOOKUP(L28,Regolamento!A:B,2,1)</f>
        <v>24</v>
      </c>
      <c r="N28" s="114">
        <f t="shared" si="2"/>
        <v>1</v>
      </c>
      <c r="O28" s="114">
        <f t="shared" si="3"/>
        <v>1</v>
      </c>
      <c r="P28" s="15">
        <f t="shared" si="4"/>
        <v>0</v>
      </c>
      <c r="Q28" s="113"/>
      <c r="R28" s="15" t="e">
        <f t="shared" si="5"/>
        <v>#DIV/0!</v>
      </c>
      <c r="T28" s="51"/>
      <c r="U28" s="10"/>
    </row>
    <row r="29" spans="1:21" x14ac:dyDescent="0.25">
      <c r="A29" s="85"/>
      <c r="B29" s="111" t="e">
        <f>VLOOKUP(A29,concorrenti!A:B,2,0)</f>
        <v>#N/A</v>
      </c>
      <c r="C29" s="111" t="e">
        <f>VLOOKUP(A29,concorrenti!A:E,5,1)</f>
        <v>#N/A</v>
      </c>
      <c r="D29" s="113"/>
      <c r="E29" s="113"/>
      <c r="F29" s="113"/>
      <c r="G29" s="113"/>
      <c r="H29" s="114"/>
      <c r="I29" s="114" t="e">
        <f t="shared" si="0"/>
        <v>#N/A</v>
      </c>
      <c r="J29" s="114" t="e">
        <f t="shared" si="1"/>
        <v>#N/A</v>
      </c>
      <c r="K29" s="113"/>
      <c r="L29" s="113">
        <v>18</v>
      </c>
      <c r="M29" s="113">
        <f>VLOOKUP(L29,Regolamento!A:B,2,1)</f>
        <v>23</v>
      </c>
      <c r="N29" s="114">
        <f t="shared" si="2"/>
        <v>1</v>
      </c>
      <c r="O29" s="114">
        <f t="shared" si="3"/>
        <v>1</v>
      </c>
      <c r="P29" s="15">
        <f t="shared" si="4"/>
        <v>0</v>
      </c>
      <c r="Q29" s="113"/>
      <c r="R29" s="15" t="e">
        <f t="shared" si="5"/>
        <v>#DIV/0!</v>
      </c>
      <c r="T29" s="51"/>
      <c r="U29" s="10"/>
    </row>
    <row r="30" spans="1:21" x14ac:dyDescent="0.25">
      <c r="A30" s="63"/>
      <c r="B30" s="111" t="e">
        <f>VLOOKUP(A30,concorrenti!A:B,2,0)</f>
        <v>#N/A</v>
      </c>
      <c r="C30" s="111" t="e">
        <f>VLOOKUP(A30,concorrenti!A:E,5,1)</f>
        <v>#N/A</v>
      </c>
      <c r="D30" s="113"/>
      <c r="E30" s="113"/>
      <c r="F30" s="113"/>
      <c r="G30" s="113"/>
      <c r="H30" s="114"/>
      <c r="I30" s="114" t="e">
        <f t="shared" si="0"/>
        <v>#N/A</v>
      </c>
      <c r="J30" s="114" t="e">
        <f t="shared" si="1"/>
        <v>#N/A</v>
      </c>
      <c r="K30" s="113"/>
      <c r="L30" s="113">
        <v>19</v>
      </c>
      <c r="M30" s="113">
        <f>VLOOKUP(L30,Regolamento!A:B,2,1)</f>
        <v>22</v>
      </c>
      <c r="N30" s="114">
        <f t="shared" si="2"/>
        <v>1</v>
      </c>
      <c r="O30" s="114">
        <f t="shared" si="3"/>
        <v>1</v>
      </c>
      <c r="P30" s="15">
        <f t="shared" si="4"/>
        <v>0</v>
      </c>
      <c r="Q30" s="113"/>
      <c r="R30" s="15" t="e">
        <f t="shared" si="5"/>
        <v>#DIV/0!</v>
      </c>
      <c r="T30" s="51"/>
      <c r="U30" s="10"/>
    </row>
    <row r="31" spans="1:21" x14ac:dyDescent="0.25">
      <c r="A31" s="63"/>
      <c r="B31" s="111" t="e">
        <f>VLOOKUP(A31,concorrenti!A:B,2,0)</f>
        <v>#N/A</v>
      </c>
      <c r="C31" s="111" t="e">
        <f>VLOOKUP(A31,concorrenti!A:E,5,1)</f>
        <v>#N/A</v>
      </c>
      <c r="D31" s="113"/>
      <c r="E31" s="113"/>
      <c r="F31" s="113"/>
      <c r="G31" s="113"/>
      <c r="H31" s="114"/>
      <c r="I31" s="114" t="e">
        <f t="shared" si="0"/>
        <v>#N/A</v>
      </c>
      <c r="J31" s="114" t="e">
        <f t="shared" si="1"/>
        <v>#N/A</v>
      </c>
      <c r="K31" s="113"/>
      <c r="L31" s="113">
        <v>20</v>
      </c>
      <c r="M31" s="113">
        <f>VLOOKUP(L31,Regolamento!A:B,2,1)</f>
        <v>21</v>
      </c>
      <c r="N31" s="114">
        <f t="shared" si="2"/>
        <v>1</v>
      </c>
      <c r="O31" s="114">
        <f t="shared" si="3"/>
        <v>1</v>
      </c>
      <c r="P31" s="15">
        <f t="shared" si="4"/>
        <v>0</v>
      </c>
      <c r="Q31" s="113"/>
      <c r="R31" s="15" t="e">
        <f t="shared" si="5"/>
        <v>#DIV/0!</v>
      </c>
      <c r="T31" s="51"/>
      <c r="U31" s="10"/>
    </row>
    <row r="32" spans="1:21" x14ac:dyDescent="0.25">
      <c r="A32" s="63"/>
      <c r="B32" s="111" t="e">
        <f>VLOOKUP(A32,concorrenti!A:B,2,0)</f>
        <v>#N/A</v>
      </c>
      <c r="C32" s="111" t="e">
        <f>VLOOKUP(A32,concorrenti!A:E,5,1)</f>
        <v>#N/A</v>
      </c>
      <c r="D32" s="113"/>
      <c r="E32" s="113"/>
      <c r="F32" s="113"/>
      <c r="G32" s="113"/>
      <c r="H32" s="114"/>
      <c r="I32" s="114" t="e">
        <f t="shared" si="0"/>
        <v>#N/A</v>
      </c>
      <c r="J32" s="114" t="e">
        <f t="shared" si="1"/>
        <v>#N/A</v>
      </c>
      <c r="K32" s="116"/>
      <c r="L32" s="113">
        <v>21</v>
      </c>
      <c r="M32" s="113">
        <f>VLOOKUP(L32,Regolamento!A:B,2,1)</f>
        <v>20</v>
      </c>
      <c r="N32" s="114">
        <f t="shared" si="2"/>
        <v>1</v>
      </c>
      <c r="O32" s="114">
        <f t="shared" si="3"/>
        <v>1</v>
      </c>
      <c r="P32" s="15">
        <f t="shared" si="4"/>
        <v>0</v>
      </c>
      <c r="Q32" s="113"/>
      <c r="R32" s="15" t="e">
        <f t="shared" si="5"/>
        <v>#DIV/0!</v>
      </c>
    </row>
    <row r="33" spans="1:18" x14ac:dyDescent="0.25">
      <c r="A33" s="63"/>
      <c r="B33" s="111" t="e">
        <f>VLOOKUP(A33,concorrenti!A:B,2,0)</f>
        <v>#N/A</v>
      </c>
      <c r="C33" s="111" t="e">
        <f>VLOOKUP(A33,concorrenti!A:E,5,1)</f>
        <v>#N/A</v>
      </c>
      <c r="D33" s="113"/>
      <c r="E33" s="113"/>
      <c r="F33" s="113"/>
      <c r="G33" s="113"/>
      <c r="H33" s="114"/>
      <c r="I33" s="114" t="e">
        <f t="shared" si="0"/>
        <v>#N/A</v>
      </c>
      <c r="J33" s="114" t="e">
        <f t="shared" si="1"/>
        <v>#N/A</v>
      </c>
      <c r="K33" s="113"/>
      <c r="L33" s="113">
        <v>22</v>
      </c>
      <c r="M33" s="113">
        <f>VLOOKUP(L33,Regolamento!A:B,2,1)</f>
        <v>19</v>
      </c>
      <c r="N33" s="114">
        <f t="shared" si="2"/>
        <v>1</v>
      </c>
      <c r="O33" s="114">
        <f t="shared" si="3"/>
        <v>1</v>
      </c>
      <c r="P33" s="15">
        <f t="shared" si="4"/>
        <v>0</v>
      </c>
      <c r="Q33" s="113"/>
      <c r="R33" s="15" t="e">
        <f t="shared" si="5"/>
        <v>#DIV/0!</v>
      </c>
    </row>
    <row r="34" spans="1:18" x14ac:dyDescent="0.25">
      <c r="A34" s="86"/>
      <c r="B34" s="111" t="e">
        <f>VLOOKUP(A34,concorrenti!A:B,2,0)</f>
        <v>#N/A</v>
      </c>
      <c r="C34" s="111" t="e">
        <f>VLOOKUP(A34,concorrenti!A:E,5,1)</f>
        <v>#N/A</v>
      </c>
      <c r="D34" s="113"/>
      <c r="E34" s="113"/>
      <c r="F34" s="113"/>
      <c r="G34" s="113"/>
      <c r="H34" s="114"/>
      <c r="I34" s="114" t="e">
        <f t="shared" si="0"/>
        <v>#N/A</v>
      </c>
      <c r="J34" s="114" t="e">
        <f t="shared" si="1"/>
        <v>#N/A</v>
      </c>
      <c r="K34" s="113"/>
      <c r="L34" s="113">
        <v>23</v>
      </c>
      <c r="M34" s="113">
        <f>VLOOKUP(L34,Regolamento!A:B,2,1)</f>
        <v>18</v>
      </c>
      <c r="N34" s="114">
        <f t="shared" si="2"/>
        <v>1</v>
      </c>
      <c r="O34" s="114">
        <f t="shared" si="3"/>
        <v>1</v>
      </c>
      <c r="P34" s="15">
        <f t="shared" si="4"/>
        <v>0</v>
      </c>
      <c r="Q34" s="113"/>
      <c r="R34" s="15" t="e">
        <f t="shared" si="5"/>
        <v>#DIV/0!</v>
      </c>
    </row>
    <row r="35" spans="1:18" x14ac:dyDescent="0.25">
      <c r="A35" s="63"/>
      <c r="B35" s="111" t="e">
        <f>VLOOKUP(A35,concorrenti!A:B,2,0)</f>
        <v>#N/A</v>
      </c>
      <c r="C35" s="111" t="e">
        <f>VLOOKUP(A35,concorrenti!A:E,5,1)</f>
        <v>#N/A</v>
      </c>
      <c r="D35" s="113"/>
      <c r="E35" s="113"/>
      <c r="F35" s="113"/>
      <c r="G35" s="113"/>
      <c r="H35" s="114"/>
      <c r="I35" s="114" t="e">
        <f t="shared" si="0"/>
        <v>#N/A</v>
      </c>
      <c r="J35" s="114" t="e">
        <f t="shared" si="1"/>
        <v>#N/A</v>
      </c>
      <c r="K35" s="113"/>
      <c r="L35" s="113">
        <v>24</v>
      </c>
      <c r="M35" s="113">
        <f>VLOOKUP(L35,Regolamento!A:B,2,1)</f>
        <v>17</v>
      </c>
      <c r="N35" s="114">
        <f t="shared" si="2"/>
        <v>1</v>
      </c>
      <c r="O35" s="114">
        <f t="shared" si="3"/>
        <v>1</v>
      </c>
      <c r="P35" s="15">
        <f t="shared" si="4"/>
        <v>0</v>
      </c>
      <c r="Q35" s="113"/>
      <c r="R35" s="15" t="e">
        <f t="shared" si="5"/>
        <v>#DIV/0!</v>
      </c>
    </row>
    <row r="36" spans="1:18" x14ac:dyDescent="0.25">
      <c r="A36" s="63"/>
      <c r="B36" s="111" t="e">
        <f>VLOOKUP(A36,concorrenti!A:B,2,0)</f>
        <v>#N/A</v>
      </c>
      <c r="C36" s="111" t="e">
        <f>VLOOKUP(A36,concorrenti!A:E,5,1)</f>
        <v>#N/A</v>
      </c>
      <c r="D36" s="113"/>
      <c r="E36" s="113"/>
      <c r="F36" s="113"/>
      <c r="G36" s="113"/>
      <c r="H36" s="118"/>
      <c r="I36" s="114" t="e">
        <f t="shared" si="0"/>
        <v>#N/A</v>
      </c>
      <c r="J36" s="114" t="e">
        <f t="shared" si="1"/>
        <v>#N/A</v>
      </c>
      <c r="K36" s="113"/>
      <c r="L36" s="113">
        <v>25</v>
      </c>
      <c r="M36" s="113">
        <f>VLOOKUP(L36,Regolamento!A:B,2,1)</f>
        <v>16</v>
      </c>
      <c r="N36" s="114">
        <f t="shared" si="2"/>
        <v>1</v>
      </c>
      <c r="O36" s="114">
        <f t="shared" si="3"/>
        <v>1</v>
      </c>
      <c r="P36" s="15">
        <f t="shared" si="4"/>
        <v>0</v>
      </c>
      <c r="Q36" s="113"/>
      <c r="R36" s="15" t="e">
        <f t="shared" si="5"/>
        <v>#DIV/0!</v>
      </c>
    </row>
    <row r="37" spans="1:18" x14ac:dyDescent="0.25">
      <c r="A37" s="63"/>
      <c r="B37" s="111" t="e">
        <f>VLOOKUP(A37,concorrenti!A:B,2,0)</f>
        <v>#N/A</v>
      </c>
      <c r="C37" s="111" t="e">
        <f>VLOOKUP(A37,concorrenti!A:E,5,1)</f>
        <v>#N/A</v>
      </c>
      <c r="D37" s="113"/>
      <c r="E37" s="113"/>
      <c r="F37" s="113"/>
      <c r="G37" s="113"/>
      <c r="H37" s="114"/>
      <c r="I37" s="114" t="e">
        <f t="shared" si="0"/>
        <v>#N/A</v>
      </c>
      <c r="J37" s="114" t="e">
        <f t="shared" si="1"/>
        <v>#N/A</v>
      </c>
      <c r="K37" s="113"/>
      <c r="L37" s="113">
        <v>26</v>
      </c>
      <c r="M37" s="113">
        <f>VLOOKUP(L37,Regolamento!A:B,2,1)</f>
        <v>15</v>
      </c>
      <c r="N37" s="114">
        <f t="shared" si="2"/>
        <v>1</v>
      </c>
      <c r="O37" s="114">
        <f t="shared" si="3"/>
        <v>1</v>
      </c>
      <c r="P37" s="15">
        <f t="shared" si="4"/>
        <v>0</v>
      </c>
      <c r="Q37" s="113"/>
      <c r="R37" s="15" t="e">
        <f t="shared" si="5"/>
        <v>#DIV/0!</v>
      </c>
    </row>
    <row r="38" spans="1:18" x14ac:dyDescent="0.25">
      <c r="A38" s="63"/>
      <c r="B38" s="111" t="e">
        <f>VLOOKUP(A38,concorrenti!A:B,2,0)</f>
        <v>#N/A</v>
      </c>
      <c r="C38" s="111" t="e">
        <f>VLOOKUP(A38,concorrenti!A:E,5,1)</f>
        <v>#N/A</v>
      </c>
      <c r="D38" s="113"/>
      <c r="E38" s="113"/>
      <c r="F38" s="113"/>
      <c r="G38" s="113"/>
      <c r="H38" s="114"/>
      <c r="I38" s="114" t="e">
        <f>IF(C38&lt;&gt;0,((1+RIGHT(F38,2)/100)-0.1),(1+RIGHT(F38,2)/100))+1</f>
        <v>#N/A</v>
      </c>
      <c r="J38" s="114" t="e">
        <f t="shared" si="1"/>
        <v>#N/A</v>
      </c>
      <c r="K38" s="113"/>
      <c r="L38" s="113">
        <v>27</v>
      </c>
      <c r="M38" s="113">
        <f>VLOOKUP(L38,Regolamento!A:B,2,1)</f>
        <v>14</v>
      </c>
      <c r="N38" s="114">
        <f t="shared" si="2"/>
        <v>1</v>
      </c>
      <c r="O38" s="114">
        <f t="shared" si="3"/>
        <v>1</v>
      </c>
      <c r="P38" s="15">
        <f t="shared" si="4"/>
        <v>0</v>
      </c>
      <c r="Q38" s="113"/>
      <c r="R38" s="15" t="e">
        <f t="shared" si="5"/>
        <v>#DIV/0!</v>
      </c>
    </row>
    <row r="39" spans="1:18" x14ac:dyDescent="0.25">
      <c r="A39" s="63"/>
      <c r="B39" s="111" t="e">
        <f>VLOOKUP(A39,concorrenti!A:B,2,0)</f>
        <v>#N/A</v>
      </c>
      <c r="C39" s="111" t="e">
        <f>VLOOKUP(A39,concorrenti!A:E,5,1)</f>
        <v>#N/A</v>
      </c>
      <c r="D39" s="113"/>
      <c r="E39" s="119"/>
      <c r="F39" s="113"/>
      <c r="G39" s="113"/>
      <c r="H39" s="118"/>
      <c r="I39" s="114" t="e">
        <f>IF(C39&lt;&gt;0,((1+RIGHT(F39,2)/100)-0.1),(1+RIGHT(F39,2)/100))</f>
        <v>#N/A</v>
      </c>
      <c r="J39" s="114" t="e">
        <f t="shared" si="1"/>
        <v>#N/A</v>
      </c>
      <c r="K39" s="113"/>
      <c r="L39" s="113">
        <v>28</v>
      </c>
      <c r="M39" s="113">
        <f>VLOOKUP(L39,Regolamento!A:B,2,1)</f>
        <v>13</v>
      </c>
      <c r="N39" s="114">
        <f t="shared" si="2"/>
        <v>1</v>
      </c>
      <c r="O39" s="114">
        <f t="shared" si="3"/>
        <v>1</v>
      </c>
      <c r="P39" s="15">
        <f t="shared" si="4"/>
        <v>0</v>
      </c>
      <c r="Q39" s="113"/>
      <c r="R39" s="15" t="e">
        <f t="shared" si="5"/>
        <v>#DIV/0!</v>
      </c>
    </row>
    <row r="40" spans="1:18" x14ac:dyDescent="0.25">
      <c r="A40" s="63"/>
      <c r="B40" s="111" t="e">
        <f>VLOOKUP(A40,concorrenti!A:B,2,0)</f>
        <v>#N/A</v>
      </c>
      <c r="C40" s="111" t="e">
        <f>VLOOKUP(A40,concorrenti!A:E,5,1)</f>
        <v>#N/A</v>
      </c>
      <c r="D40" s="113"/>
      <c r="E40" s="113"/>
      <c r="F40" s="113"/>
      <c r="G40" s="113"/>
      <c r="H40" s="114"/>
      <c r="I40" s="114" t="e">
        <f>IF(C40&lt;&gt;0,((1+RIGHT(F40,2)/100)-0.1),(1+RIGHT(F40,2)/100))</f>
        <v>#N/A</v>
      </c>
      <c r="J40" s="114" t="e">
        <f t="shared" si="1"/>
        <v>#N/A</v>
      </c>
      <c r="K40" s="113"/>
      <c r="L40" s="113">
        <v>29</v>
      </c>
      <c r="M40" s="113">
        <f>VLOOKUP(L40,Regolamento!A:B,2,1)</f>
        <v>12</v>
      </c>
      <c r="N40" s="114">
        <f t="shared" si="2"/>
        <v>1</v>
      </c>
      <c r="O40" s="114">
        <f t="shared" si="3"/>
        <v>1</v>
      </c>
      <c r="P40" s="15">
        <f t="shared" si="4"/>
        <v>0</v>
      </c>
      <c r="Q40" s="113"/>
      <c r="R40" s="15" t="e">
        <f t="shared" si="5"/>
        <v>#DIV/0!</v>
      </c>
    </row>
    <row r="41" spans="1:18" x14ac:dyDescent="0.25">
      <c r="A41" s="63"/>
      <c r="B41" s="111" t="e">
        <f>VLOOKUP(A41,concorrenti!A:B,2,0)</f>
        <v>#N/A</v>
      </c>
      <c r="C41" s="111" t="e">
        <f>VLOOKUP(A41,concorrenti!A:E,5,1)</f>
        <v>#N/A</v>
      </c>
      <c r="D41" s="113"/>
      <c r="E41" s="113"/>
      <c r="F41" s="113"/>
      <c r="G41" s="113"/>
      <c r="H41" s="114"/>
      <c r="I41" s="114" t="e">
        <f>IF(C41&lt;&gt;0,((1+RIGHT(F41,2)/100)-0.1),(1+RIGHT(F41,2)/100))</f>
        <v>#N/A</v>
      </c>
      <c r="J41" s="114" t="e">
        <f t="shared" si="1"/>
        <v>#N/A</v>
      </c>
      <c r="K41" s="113"/>
      <c r="L41" s="113">
        <v>30</v>
      </c>
      <c r="M41" s="113">
        <f>VLOOKUP(L41,Regolamento!A:B,2,1)</f>
        <v>11</v>
      </c>
      <c r="N41" s="114">
        <f t="shared" si="2"/>
        <v>1</v>
      </c>
      <c r="O41" s="114">
        <f t="shared" si="3"/>
        <v>1</v>
      </c>
      <c r="P41" s="15">
        <f t="shared" si="4"/>
        <v>0</v>
      </c>
      <c r="Q41" s="113"/>
      <c r="R41" s="15" t="e">
        <f t="shared" si="5"/>
        <v>#DIV/0!</v>
      </c>
    </row>
    <row r="42" spans="1:18" x14ac:dyDescent="0.25">
      <c r="A42" s="8"/>
      <c r="B42" s="111" t="e">
        <f>VLOOKUP(A42,concorrenti!A:B,2,0)</f>
        <v>#N/A</v>
      </c>
      <c r="C42" s="111" t="e">
        <f>VLOOKUP(A42,concorrenti!A:E,5,1)</f>
        <v>#N/A</v>
      </c>
      <c r="D42" s="113"/>
      <c r="E42" s="119"/>
      <c r="F42" s="113"/>
      <c r="G42" s="113"/>
      <c r="H42" s="114"/>
      <c r="I42" s="114" t="e">
        <f>IF(C42&lt;&gt;0,((1+RIGHT(F42,2)/100)-0.1),(1+RIGHT(F42,2)/100))</f>
        <v>#N/A</v>
      </c>
      <c r="J42" s="114" t="e">
        <f t="shared" si="1"/>
        <v>#N/A</v>
      </c>
      <c r="K42" s="113"/>
      <c r="L42" s="113">
        <v>31</v>
      </c>
      <c r="M42" s="113">
        <f>VLOOKUP(L42,Regolamento!A:B,2,1)</f>
        <v>10</v>
      </c>
      <c r="N42" s="114">
        <f t="shared" si="2"/>
        <v>1</v>
      </c>
      <c r="O42" s="114">
        <f t="shared" si="3"/>
        <v>1</v>
      </c>
      <c r="P42" s="15">
        <f t="shared" si="4"/>
        <v>0</v>
      </c>
      <c r="Q42" s="113"/>
      <c r="R42" s="15" t="e">
        <f t="shared" si="5"/>
        <v>#DIV/0!</v>
      </c>
    </row>
    <row r="43" spans="1:18" x14ac:dyDescent="0.25">
      <c r="A43" s="63"/>
      <c r="B43" s="111" t="e">
        <f>VLOOKUP(A43,concorrenti!A:B,2,0)</f>
        <v>#N/A</v>
      </c>
      <c r="C43" s="111" t="e">
        <f>VLOOKUP(A43,concorrenti!A:E,5,1)</f>
        <v>#N/A</v>
      </c>
      <c r="D43" s="113"/>
      <c r="E43" s="113"/>
      <c r="F43" s="113"/>
      <c r="G43" s="113"/>
      <c r="H43" s="114"/>
      <c r="I43" s="114" t="e">
        <f>IF(C43&lt;&gt;0,((1+RIGHT(F43,2)/100)-0.1),(1+RIGHT(F43,2)/100))</f>
        <v>#N/A</v>
      </c>
      <c r="J43" s="114" t="e">
        <f t="shared" si="1"/>
        <v>#N/A</v>
      </c>
      <c r="K43" s="113"/>
      <c r="L43" s="113">
        <v>32</v>
      </c>
      <c r="M43" s="113">
        <f>VLOOKUP(L43,Regolamento!A:B,2,1)</f>
        <v>9</v>
      </c>
      <c r="N43" s="114">
        <f t="shared" si="2"/>
        <v>1</v>
      </c>
      <c r="O43" s="114">
        <f t="shared" si="3"/>
        <v>1</v>
      </c>
      <c r="P43" s="15">
        <f t="shared" si="4"/>
        <v>0</v>
      </c>
      <c r="Q43" s="113"/>
      <c r="R43" s="15" t="e">
        <f t="shared" si="5"/>
        <v>#DIV/0!</v>
      </c>
    </row>
    <row r="44" spans="1:18" x14ac:dyDescent="0.25">
      <c r="A44" s="63"/>
      <c r="B44" s="111" t="e">
        <f>VLOOKUP(A44,concorrenti!A:B,2,0)</f>
        <v>#N/A</v>
      </c>
      <c r="C44" s="111" t="e">
        <f>VLOOKUP(A44,concorrenti!A:E,5,1)</f>
        <v>#N/A</v>
      </c>
      <c r="D44" s="113"/>
      <c r="E44" s="113"/>
      <c r="F44" s="113"/>
      <c r="G44" s="113"/>
      <c r="H44" s="114"/>
      <c r="I44" s="114" t="e">
        <f>IF(C44&lt;&gt;0,((1+RIGHT(F44,2)/100)-0.1),(1+RIGHT(F44,2)/100))+1</f>
        <v>#N/A</v>
      </c>
      <c r="J44" s="114" t="e">
        <f t="shared" si="1"/>
        <v>#N/A</v>
      </c>
      <c r="K44" s="113"/>
      <c r="L44" s="113">
        <v>33</v>
      </c>
      <c r="M44" s="113">
        <f>VLOOKUP(L44,Regolamento!A:B,2,1)</f>
        <v>8</v>
      </c>
      <c r="N44" s="114">
        <f t="shared" si="2"/>
        <v>1</v>
      </c>
      <c r="O44" s="114">
        <f t="shared" si="3"/>
        <v>1</v>
      </c>
      <c r="P44" s="15">
        <f t="shared" si="4"/>
        <v>0</v>
      </c>
      <c r="Q44" s="113"/>
      <c r="R44" s="15" t="e">
        <f t="shared" si="5"/>
        <v>#DIV/0!</v>
      </c>
    </row>
    <row r="45" spans="1:18" x14ac:dyDescent="0.25">
      <c r="A45" s="63"/>
      <c r="B45" s="111" t="e">
        <f>VLOOKUP(A45,concorrenti!A:B,2,0)</f>
        <v>#N/A</v>
      </c>
      <c r="C45" s="111" t="e">
        <f>VLOOKUP(A45,concorrenti!A:E,5,1)</f>
        <v>#N/A</v>
      </c>
      <c r="D45" s="113"/>
      <c r="E45" s="113"/>
      <c r="F45" s="113"/>
      <c r="G45" s="113"/>
      <c r="H45" s="114"/>
      <c r="I45" s="114" t="e">
        <f>IF(C45&lt;&gt;0,((1+RIGHT(F45,2)/100)-0.1),(1+RIGHT(F45,2)/100))</f>
        <v>#N/A</v>
      </c>
      <c r="J45" s="114" t="e">
        <f t="shared" si="1"/>
        <v>#N/A</v>
      </c>
      <c r="K45" s="113"/>
      <c r="L45" s="113">
        <v>34</v>
      </c>
      <c r="M45" s="113">
        <f>VLOOKUP(L45,Regolamento!A:B,2,1)</f>
        <v>7</v>
      </c>
      <c r="N45" s="114">
        <f t="shared" si="2"/>
        <v>1</v>
      </c>
      <c r="O45" s="114">
        <f t="shared" si="3"/>
        <v>1</v>
      </c>
      <c r="P45" s="15">
        <f t="shared" si="4"/>
        <v>0</v>
      </c>
      <c r="Q45" s="113"/>
      <c r="R45" s="15" t="e">
        <f t="shared" si="5"/>
        <v>#DIV/0!</v>
      </c>
    </row>
    <row r="46" spans="1:18" x14ac:dyDescent="0.25">
      <c r="A46" s="63"/>
      <c r="B46" s="111" t="e">
        <f>VLOOKUP(A46,concorrenti!A:B,2,0)</f>
        <v>#N/A</v>
      </c>
      <c r="C46" s="111" t="e">
        <f>VLOOKUP(A46,concorrenti!A:E,5,1)</f>
        <v>#N/A</v>
      </c>
      <c r="D46" s="113"/>
      <c r="E46" s="113"/>
      <c r="F46" s="113"/>
      <c r="G46" s="113"/>
      <c r="H46" s="114"/>
      <c r="I46" s="114" t="e">
        <f>IF(C46&lt;&gt;0,((1+RIGHT(F46,2)/100)-0.1),(1+RIGHT(F46,2)/100))</f>
        <v>#N/A</v>
      </c>
      <c r="J46" s="114" t="e">
        <f t="shared" si="1"/>
        <v>#N/A</v>
      </c>
      <c r="K46" s="113"/>
      <c r="L46" s="113">
        <v>35</v>
      </c>
      <c r="M46" s="113">
        <f>VLOOKUP(L46,Regolamento!A:B,2,1)</f>
        <v>6</v>
      </c>
      <c r="N46" s="114">
        <f t="shared" si="2"/>
        <v>1</v>
      </c>
      <c r="O46" s="114">
        <f t="shared" si="3"/>
        <v>1</v>
      </c>
      <c r="P46" s="15">
        <f t="shared" si="4"/>
        <v>0</v>
      </c>
      <c r="Q46" s="113"/>
      <c r="R46" s="15" t="e">
        <f t="shared" si="5"/>
        <v>#DIV/0!</v>
      </c>
    </row>
    <row r="47" spans="1:18" x14ac:dyDescent="0.25">
      <c r="A47" s="63"/>
      <c r="B47" s="111" t="e">
        <f>VLOOKUP(A47,concorrenti!A:B,2,0)</f>
        <v>#N/A</v>
      </c>
      <c r="C47" s="111" t="e">
        <f>VLOOKUP(A47,concorrenti!A:E,5,1)</f>
        <v>#N/A</v>
      </c>
      <c r="D47" s="113"/>
      <c r="E47" s="113"/>
      <c r="F47" s="113"/>
      <c r="G47" s="113"/>
      <c r="H47" s="114"/>
      <c r="I47" s="114" t="e">
        <f>IF(C47&lt;&gt;0,((1+RIGHT(F47,2)/100)-0.1),(1+RIGHT(F47,2)/100))</f>
        <v>#N/A</v>
      </c>
      <c r="J47" s="114" t="e">
        <f t="shared" si="1"/>
        <v>#N/A</v>
      </c>
      <c r="K47" s="113"/>
      <c r="L47" s="113">
        <v>36</v>
      </c>
      <c r="M47" s="113">
        <f>VLOOKUP(L47,Regolamento!A:B,2,1)</f>
        <v>5</v>
      </c>
      <c r="N47" s="114">
        <f t="shared" si="2"/>
        <v>1</v>
      </c>
      <c r="O47" s="114">
        <f t="shared" si="3"/>
        <v>1</v>
      </c>
      <c r="P47" s="15">
        <f t="shared" si="4"/>
        <v>0</v>
      </c>
      <c r="Q47" s="113"/>
      <c r="R47" s="15" t="e">
        <f t="shared" si="5"/>
        <v>#DIV/0!</v>
      </c>
    </row>
    <row r="48" spans="1:18" x14ac:dyDescent="0.25">
      <c r="A48" s="63"/>
      <c r="B48" s="111" t="e">
        <f>VLOOKUP(A48,concorrenti!A:B,2,0)</f>
        <v>#N/A</v>
      </c>
      <c r="C48" s="111" t="e">
        <f>VLOOKUP(A48,concorrenti!A:E,5,1)</f>
        <v>#N/A</v>
      </c>
      <c r="D48" s="113"/>
      <c r="E48" s="119"/>
      <c r="F48" s="113"/>
      <c r="G48" s="113"/>
      <c r="H48" s="114"/>
      <c r="I48" s="114" t="e">
        <f>IF(C48&lt;&gt;0,((1+RIGHT(F48,2)/100)-0.1),(1+RIGHT(F48,2)/100))+1</f>
        <v>#N/A</v>
      </c>
      <c r="J48" s="114" t="e">
        <f t="shared" si="1"/>
        <v>#N/A</v>
      </c>
      <c r="K48" s="113"/>
      <c r="L48" s="113">
        <v>37</v>
      </c>
      <c r="M48" s="113">
        <f>VLOOKUP(L48,Regolamento!A:B,2,1)</f>
        <v>4</v>
      </c>
      <c r="N48" s="114">
        <f t="shared" si="2"/>
        <v>1</v>
      </c>
      <c r="O48" s="114">
        <f t="shared" si="3"/>
        <v>1</v>
      </c>
      <c r="P48" s="15">
        <f t="shared" si="4"/>
        <v>0</v>
      </c>
      <c r="Q48" s="113"/>
      <c r="R48" s="15" t="e">
        <f t="shared" si="5"/>
        <v>#DIV/0!</v>
      </c>
    </row>
    <row r="49" spans="1:21" x14ac:dyDescent="0.25">
      <c r="A49" s="63"/>
      <c r="B49" s="111" t="e">
        <f>VLOOKUP(A49,concorrenti!A:B,2,0)</f>
        <v>#N/A</v>
      </c>
      <c r="C49" s="111" t="e">
        <f>VLOOKUP(A49,concorrenti!A:E,5,1)</f>
        <v>#N/A</v>
      </c>
      <c r="D49" s="113"/>
      <c r="E49" s="113"/>
      <c r="F49" s="113"/>
      <c r="G49" s="113"/>
      <c r="H49" s="114"/>
      <c r="I49" s="114" t="e">
        <f>IF(C49&lt;&gt;0,((1+RIGHT(F49,2)/100)-0.1),(1+RIGHT(F49,2)/100))</f>
        <v>#N/A</v>
      </c>
      <c r="J49" s="114" t="e">
        <f t="shared" si="1"/>
        <v>#N/A</v>
      </c>
      <c r="K49" s="113"/>
      <c r="L49" s="113">
        <v>38</v>
      </c>
      <c r="M49" s="113">
        <f>VLOOKUP(L49,Regolamento!A:B,2,1)</f>
        <v>3</v>
      </c>
      <c r="N49" s="114">
        <f t="shared" si="2"/>
        <v>1</v>
      </c>
      <c r="O49" s="114">
        <f t="shared" si="3"/>
        <v>1</v>
      </c>
      <c r="P49" s="15">
        <f t="shared" si="4"/>
        <v>0</v>
      </c>
      <c r="Q49" s="113"/>
      <c r="R49" s="15" t="e">
        <f t="shared" si="5"/>
        <v>#DIV/0!</v>
      </c>
    </row>
    <row r="50" spans="1:21" x14ac:dyDescent="0.25">
      <c r="A50" s="63"/>
      <c r="B50" s="111" t="e">
        <f>VLOOKUP(A50,concorrenti!A:B,2,0)</f>
        <v>#N/A</v>
      </c>
      <c r="C50" s="111" t="e">
        <f>VLOOKUP(A50,concorrenti!A:E,5,1)</f>
        <v>#N/A</v>
      </c>
      <c r="D50" s="113"/>
      <c r="E50" s="113"/>
      <c r="F50" s="113"/>
      <c r="G50" s="113"/>
      <c r="H50" s="114"/>
      <c r="I50" s="114" t="e">
        <f>IF(C50&lt;&gt;0,((1+RIGHT(F50,2)/100)-0.1),(1+RIGHT(F50,2)/100))</f>
        <v>#N/A</v>
      </c>
      <c r="J50" s="114" t="e">
        <f t="shared" si="1"/>
        <v>#N/A</v>
      </c>
      <c r="K50" s="113"/>
      <c r="L50" s="113">
        <v>39</v>
      </c>
      <c r="M50" s="113">
        <f>VLOOKUP(L50,Regolamento!A:B,2,1)</f>
        <v>2</v>
      </c>
      <c r="N50" s="114">
        <f t="shared" si="2"/>
        <v>1</v>
      </c>
      <c r="O50" s="114">
        <f t="shared" si="3"/>
        <v>1</v>
      </c>
      <c r="P50" s="15">
        <f t="shared" si="4"/>
        <v>0</v>
      </c>
      <c r="Q50" s="113"/>
      <c r="R50" s="15" t="e">
        <f t="shared" si="5"/>
        <v>#DIV/0!</v>
      </c>
    </row>
    <row r="51" spans="1:21" x14ac:dyDescent="0.25">
      <c r="A51" s="8"/>
      <c r="B51" s="111" t="e">
        <f>VLOOKUP(A51,concorrenti!A:B,2,0)</f>
        <v>#N/A</v>
      </c>
      <c r="C51" s="111" t="e">
        <f>VLOOKUP(A51,concorrenti!A:E,5,1)</f>
        <v>#N/A</v>
      </c>
      <c r="D51" s="113"/>
      <c r="E51" s="113"/>
      <c r="F51" s="113"/>
      <c r="G51" s="113"/>
      <c r="H51" s="114"/>
      <c r="I51" s="114" t="e">
        <f>IF(C51&lt;&gt;0,((1+RIGHT(F51,2)/100)-0.1),(1+RIGHT(F51,2)/100))</f>
        <v>#N/A</v>
      </c>
      <c r="J51" s="114" t="e">
        <f t="shared" si="1"/>
        <v>#N/A</v>
      </c>
      <c r="K51" s="113"/>
      <c r="L51" s="113">
        <v>40</v>
      </c>
      <c r="M51" s="113">
        <f>VLOOKUP(L51,Regolamento!A:B,2,1)</f>
        <v>1</v>
      </c>
      <c r="N51" s="114">
        <f t="shared" si="2"/>
        <v>1</v>
      </c>
      <c r="O51" s="114">
        <f t="shared" si="3"/>
        <v>1</v>
      </c>
      <c r="P51" s="15">
        <f t="shared" si="4"/>
        <v>0</v>
      </c>
      <c r="Q51" s="113"/>
      <c r="R51" s="15" t="e">
        <f t="shared" si="5"/>
        <v>#DIV/0!</v>
      </c>
    </row>
    <row r="52" spans="1:21" x14ac:dyDescent="0.25">
      <c r="A52" s="63"/>
      <c r="B52" s="111" t="e">
        <f>VLOOKUP(A52,concorrenti!A:B,2,0)</f>
        <v>#N/A</v>
      </c>
      <c r="C52" s="111" t="e">
        <f>VLOOKUP(A52,concorrenti!A:E,5,1)</f>
        <v>#N/A</v>
      </c>
      <c r="D52" s="113"/>
      <c r="E52" s="113"/>
      <c r="F52" s="113"/>
      <c r="G52" s="113"/>
      <c r="H52" s="118"/>
      <c r="I52" s="114" t="e">
        <f>IF(C52&lt;&gt;0,((1+RIGHT(F52,2)/100)-0.1),(1+RIGHT(F52,2)/100))</f>
        <v>#N/A</v>
      </c>
      <c r="J52" s="114" t="e">
        <f t="shared" si="1"/>
        <v>#N/A</v>
      </c>
      <c r="K52" s="113"/>
      <c r="L52" s="113">
        <v>41</v>
      </c>
      <c r="M52" s="113">
        <f>VLOOKUP(L52,Regolamento!A:B,2,1)</f>
        <v>0.5</v>
      </c>
      <c r="N52" s="114">
        <f t="shared" si="2"/>
        <v>1</v>
      </c>
      <c r="O52" s="114">
        <f t="shared" si="3"/>
        <v>1</v>
      </c>
      <c r="P52" s="15">
        <f t="shared" si="4"/>
        <v>0</v>
      </c>
      <c r="Q52" s="113"/>
      <c r="R52" s="15" t="e">
        <f t="shared" si="5"/>
        <v>#DIV/0!</v>
      </c>
    </row>
    <row r="53" spans="1:21" x14ac:dyDescent="0.25">
      <c r="A53" s="63"/>
      <c r="B53" s="111" t="e">
        <f>VLOOKUP(A53,concorrenti!A:B,2,0)</f>
        <v>#N/A</v>
      </c>
      <c r="C53" s="111" t="e">
        <f>VLOOKUP(A53,concorrenti!A:E,5,1)</f>
        <v>#N/A</v>
      </c>
      <c r="D53" s="113"/>
      <c r="E53" s="113"/>
      <c r="F53" s="113"/>
      <c r="G53" s="113"/>
      <c r="H53" s="114"/>
      <c r="I53" s="114" t="e">
        <f>IF(C53&lt;&gt;0,((1+RIGHT(F53,2)/100)-0.1),(1+RIGHT(F53,2)/100))+1</f>
        <v>#N/A</v>
      </c>
      <c r="J53" s="114" t="e">
        <f t="shared" si="1"/>
        <v>#N/A</v>
      </c>
      <c r="K53" s="113"/>
      <c r="L53" s="113">
        <v>42</v>
      </c>
      <c r="M53" s="113">
        <f>VLOOKUP(L53,Regolamento!A:B,2,1)</f>
        <v>0.5</v>
      </c>
      <c r="N53" s="114">
        <f t="shared" si="2"/>
        <v>1</v>
      </c>
      <c r="O53" s="114">
        <f t="shared" si="3"/>
        <v>1</v>
      </c>
      <c r="P53" s="15">
        <f t="shared" si="4"/>
        <v>0</v>
      </c>
      <c r="Q53" s="113"/>
      <c r="R53" s="15" t="e">
        <f t="shared" si="5"/>
        <v>#DIV/0!</v>
      </c>
    </row>
    <row r="54" spans="1:21" x14ac:dyDescent="0.25">
      <c r="B54" s="111" t="e">
        <f>VLOOKUP(A54,concorrenti!A:B,2,0)</f>
        <v>#N/A</v>
      </c>
      <c r="C54" s="111" t="e">
        <f>VLOOKUP(A54,concorrenti!A:E,5,1)</f>
        <v>#N/A</v>
      </c>
      <c r="D54" s="113"/>
      <c r="E54" s="113"/>
      <c r="F54" s="113"/>
      <c r="G54" s="113"/>
      <c r="H54" s="114"/>
      <c r="I54" s="114" t="e">
        <f>IF(C54&lt;&gt;0,((1+RIGHT(F54,2)/100)-0.1),(1+RIGHT(F54,2)/100))</f>
        <v>#N/A</v>
      </c>
      <c r="J54" s="114" t="e">
        <f t="shared" si="1"/>
        <v>#N/A</v>
      </c>
      <c r="K54" s="113"/>
      <c r="L54" s="113">
        <v>43</v>
      </c>
      <c r="M54" s="113">
        <f>VLOOKUP(L54,Regolamento!A:B,2,1)</f>
        <v>0.5</v>
      </c>
      <c r="N54" s="114">
        <f t="shared" si="2"/>
        <v>1</v>
      </c>
      <c r="O54" s="114">
        <f t="shared" si="3"/>
        <v>1</v>
      </c>
      <c r="P54" s="15">
        <f t="shared" si="4"/>
        <v>0</v>
      </c>
      <c r="Q54" s="113"/>
      <c r="R54" s="15" t="e">
        <f t="shared" si="5"/>
        <v>#DIV/0!</v>
      </c>
    </row>
    <row r="55" spans="1:21" x14ac:dyDescent="0.25">
      <c r="A55" s="63"/>
      <c r="B55" s="111" t="e">
        <f>VLOOKUP(A55,concorrenti!A:B,2,0)</f>
        <v>#N/A</v>
      </c>
      <c r="C55" s="111" t="e">
        <f>VLOOKUP(A55,concorrenti!A:E,5,1)</f>
        <v>#N/A</v>
      </c>
      <c r="D55" s="113"/>
      <c r="E55" s="119"/>
      <c r="F55" s="113"/>
      <c r="G55" s="113"/>
      <c r="H55" s="114"/>
      <c r="I55" s="114" t="e">
        <f>IF(C55&lt;&gt;0,((1+RIGHT(F55,2)/100)-0.1),(1+RIGHT(F55,2)/100))</f>
        <v>#N/A</v>
      </c>
      <c r="J55" s="114" t="e">
        <f t="shared" si="1"/>
        <v>#N/A</v>
      </c>
      <c r="K55" s="113"/>
      <c r="L55" s="113">
        <v>44</v>
      </c>
      <c r="M55" s="113">
        <f>VLOOKUP(L55,Regolamento!A:B,2,1)</f>
        <v>0.5</v>
      </c>
      <c r="N55" s="114">
        <f t="shared" si="2"/>
        <v>1</v>
      </c>
      <c r="O55" s="114">
        <f t="shared" si="3"/>
        <v>1</v>
      </c>
      <c r="P55" s="15">
        <f t="shared" si="4"/>
        <v>0</v>
      </c>
      <c r="Q55" s="113"/>
      <c r="R55" s="15" t="e">
        <f t="shared" si="5"/>
        <v>#DIV/0!</v>
      </c>
    </row>
    <row r="56" spans="1:21" x14ac:dyDescent="0.25">
      <c r="A56" s="63"/>
      <c r="B56" s="111" t="e">
        <f>VLOOKUP(A56,concorrenti!A:B,2,0)</f>
        <v>#N/A</v>
      </c>
      <c r="C56" s="111" t="e">
        <f>VLOOKUP(A56,concorrenti!A:E,5,1)</f>
        <v>#N/A</v>
      </c>
      <c r="D56" s="113"/>
      <c r="E56" s="113"/>
      <c r="F56" s="113"/>
      <c r="G56" s="113"/>
      <c r="H56" s="118"/>
      <c r="I56" s="114" t="e">
        <f>IF(C56&lt;&gt;0,((1+RIGHT(F56,2)/100)-0.1),(1+RIGHT(F56,2)/100))</f>
        <v>#N/A</v>
      </c>
      <c r="J56" s="114" t="e">
        <f t="shared" si="1"/>
        <v>#N/A</v>
      </c>
      <c r="K56" s="113"/>
      <c r="L56" s="113">
        <v>45</v>
      </c>
      <c r="M56" s="113">
        <f>VLOOKUP(L56,Regolamento!A:B,2,1)</f>
        <v>0.5</v>
      </c>
      <c r="N56" s="114">
        <f t="shared" si="2"/>
        <v>1</v>
      </c>
      <c r="O56" s="114">
        <f t="shared" si="3"/>
        <v>1</v>
      </c>
      <c r="P56" s="15">
        <f t="shared" si="4"/>
        <v>0</v>
      </c>
      <c r="Q56" s="113"/>
      <c r="R56" s="15" t="e">
        <f t="shared" si="5"/>
        <v>#DIV/0!</v>
      </c>
    </row>
    <row r="57" spans="1:21" x14ac:dyDescent="0.25">
      <c r="A57" s="63"/>
      <c r="B57" s="111" t="e">
        <f>VLOOKUP(A57,concorrenti!A:B,2,0)</f>
        <v>#N/A</v>
      </c>
      <c r="C57" s="111" t="e">
        <f>VLOOKUP(A57,concorrenti!A:E,5,1)</f>
        <v>#N/A</v>
      </c>
      <c r="D57" s="113"/>
      <c r="E57" s="113"/>
      <c r="F57" s="113"/>
      <c r="G57" s="113"/>
      <c r="H57" s="114"/>
      <c r="I57" s="114" t="e">
        <f>IF(C57&lt;&gt;0,((1+RIGHT(F57,2)/100)-0.1),(1+RIGHT(F57,2)/100))+1</f>
        <v>#N/A</v>
      </c>
      <c r="J57" s="114" t="e">
        <f t="shared" si="1"/>
        <v>#N/A</v>
      </c>
      <c r="K57" s="113"/>
      <c r="L57" s="113">
        <v>46</v>
      </c>
      <c r="M57" s="113">
        <f>VLOOKUP(L57,Regolamento!A:B,2,1)</f>
        <v>0.5</v>
      </c>
      <c r="N57" s="114">
        <f t="shared" si="2"/>
        <v>1</v>
      </c>
      <c r="O57" s="114">
        <f t="shared" si="3"/>
        <v>1</v>
      </c>
      <c r="P57" s="15">
        <f t="shared" si="4"/>
        <v>0</v>
      </c>
      <c r="Q57" s="113"/>
      <c r="R57" s="15" t="e">
        <f t="shared" si="5"/>
        <v>#DIV/0!</v>
      </c>
    </row>
    <row r="58" spans="1:21" x14ac:dyDescent="0.25">
      <c r="A58" s="63"/>
      <c r="B58" s="111" t="e">
        <f>VLOOKUP(A58,concorrenti!A:B,2,0)</f>
        <v>#N/A</v>
      </c>
      <c r="C58" s="111" t="e">
        <f>VLOOKUP(A58,concorrenti!A:E,5,1)</f>
        <v>#N/A</v>
      </c>
      <c r="D58" s="113"/>
      <c r="E58" s="113"/>
      <c r="F58" s="113"/>
      <c r="G58" s="113"/>
      <c r="H58" s="114"/>
      <c r="I58" s="114" t="e">
        <f>IF(C58&lt;&gt;0,((1+RIGHT(F58,2)/100)-0.1),(1+RIGHT(F58,2)/100))</f>
        <v>#N/A</v>
      </c>
      <c r="J58" s="114" t="e">
        <f t="shared" si="1"/>
        <v>#N/A</v>
      </c>
      <c r="K58" s="113"/>
      <c r="L58" s="113">
        <v>47</v>
      </c>
      <c r="M58" s="113">
        <f>VLOOKUP(L58,Regolamento!A:B,2,1)</f>
        <v>0.5</v>
      </c>
      <c r="N58" s="114">
        <f t="shared" si="2"/>
        <v>1</v>
      </c>
      <c r="O58" s="114">
        <f t="shared" si="3"/>
        <v>1</v>
      </c>
      <c r="P58" s="15">
        <f t="shared" si="4"/>
        <v>0</v>
      </c>
      <c r="Q58" s="113"/>
      <c r="R58" s="15" t="e">
        <f t="shared" si="5"/>
        <v>#DIV/0!</v>
      </c>
    </row>
    <row r="59" spans="1:21" x14ac:dyDescent="0.25">
      <c r="A59" s="63"/>
      <c r="B59" s="111" t="e">
        <f>VLOOKUP(A59,concorrenti!A:B,2,0)</f>
        <v>#N/A</v>
      </c>
      <c r="C59" s="111" t="e">
        <f>VLOOKUP(A59,concorrenti!A:E,5,1)</f>
        <v>#N/A</v>
      </c>
      <c r="D59" s="113"/>
      <c r="E59" s="113"/>
      <c r="F59" s="113"/>
      <c r="G59" s="113"/>
      <c r="H59" s="114"/>
      <c r="I59" s="114" t="e">
        <f>IF(C59&lt;&gt;0,((1+RIGHT(F59,2)/100)-0.1),(1+RIGHT(F59,2)/100))</f>
        <v>#N/A</v>
      </c>
      <c r="J59" s="114" t="e">
        <f t="shared" si="1"/>
        <v>#N/A</v>
      </c>
      <c r="K59" s="113"/>
      <c r="L59" s="113">
        <v>48</v>
      </c>
      <c r="M59" s="113">
        <f>VLOOKUP(L59,Regolamento!A:B,2,1)</f>
        <v>0.5</v>
      </c>
      <c r="N59" s="114">
        <f t="shared" si="2"/>
        <v>1</v>
      </c>
      <c r="O59" s="114">
        <f t="shared" si="3"/>
        <v>1</v>
      </c>
      <c r="P59" s="15">
        <f t="shared" si="4"/>
        <v>0</v>
      </c>
      <c r="Q59" s="113"/>
      <c r="R59" s="15" t="e">
        <f t="shared" si="5"/>
        <v>#DIV/0!</v>
      </c>
    </row>
    <row r="60" spans="1:21" x14ac:dyDescent="0.25">
      <c r="B60" s="113"/>
      <c r="C60" s="113"/>
      <c r="D60" s="113"/>
      <c r="E60" s="113"/>
      <c r="F60" s="113"/>
      <c r="G60" s="113"/>
      <c r="H60" s="113"/>
      <c r="I60" s="114"/>
      <c r="J60" s="114"/>
      <c r="K60" s="113"/>
      <c r="L60" s="113"/>
      <c r="M60" s="113"/>
      <c r="N60" s="113"/>
      <c r="O60" s="113"/>
      <c r="P60" s="113"/>
      <c r="Q60" s="113"/>
      <c r="R60" s="15"/>
    </row>
    <row r="61" spans="1:21" x14ac:dyDescent="0.25">
      <c r="A61" s="63"/>
      <c r="B61" s="111" t="e">
        <f>VLOOKUP(A61,concorrenti!A:B,2,0)</f>
        <v>#N/A</v>
      </c>
      <c r="C61" s="111" t="e">
        <f>VLOOKUP(A61,concorrenti!A:E,5,1)</f>
        <v>#N/A</v>
      </c>
      <c r="D61" s="113"/>
      <c r="E61" s="113"/>
      <c r="F61" s="113"/>
      <c r="G61" s="113"/>
      <c r="H61" s="120"/>
      <c r="I61" s="114"/>
      <c r="J61" s="114"/>
      <c r="K61" s="113"/>
      <c r="L61" s="113"/>
      <c r="M61" s="113"/>
      <c r="N61" s="114"/>
      <c r="O61" s="114"/>
      <c r="P61" s="15">
        <v>1E-3</v>
      </c>
      <c r="Q61" s="113"/>
      <c r="R61" s="15"/>
      <c r="T61" s="51"/>
      <c r="U61" s="10"/>
    </row>
    <row r="62" spans="1:21" x14ac:dyDescent="0.25">
      <c r="B62" s="113"/>
      <c r="C62" s="113"/>
      <c r="D62" s="113"/>
      <c r="E62" s="113"/>
      <c r="F62" s="113"/>
      <c r="G62" s="113"/>
      <c r="H62" s="113"/>
      <c r="I62" s="114"/>
      <c r="J62" s="114"/>
      <c r="K62" s="113"/>
      <c r="L62" s="113"/>
      <c r="M62" s="113"/>
      <c r="N62" s="113"/>
      <c r="O62" s="113"/>
      <c r="P62" s="113"/>
      <c r="Q62" s="113"/>
      <c r="R62" s="15"/>
    </row>
    <row r="63" spans="1:21" x14ac:dyDescent="0.25">
      <c r="P63" s="6">
        <f>SUM(P12:P60)</f>
        <v>0</v>
      </c>
    </row>
    <row r="64" spans="1:21" x14ac:dyDescent="0.25">
      <c r="P64" s="60">
        <f>+P63-Generale!I3</f>
        <v>-2485.3455100000019</v>
      </c>
    </row>
  </sheetData>
  <sortState ref="A12:J59">
    <sortCondition ref="J12:J59"/>
  </sortState>
  <mergeCells count="3">
    <mergeCell ref="H1:P1"/>
    <mergeCell ref="H8:J8"/>
    <mergeCell ref="N8:O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Generale</vt:lpstr>
      <vt:lpstr>Nora Sciplino</vt:lpstr>
      <vt:lpstr>Castellotti</vt:lpstr>
      <vt:lpstr>Castelli Pavesi</vt:lpstr>
      <vt:lpstr>Solidarietà</vt:lpstr>
      <vt:lpstr>Coppa Monza</vt:lpstr>
      <vt:lpstr>Maserati</vt:lpstr>
      <vt:lpstr>200 Miglia CR</vt:lpstr>
      <vt:lpstr>Erba Ghisallo</vt:lpstr>
      <vt:lpstr>Ambrosiano</vt:lpstr>
      <vt:lpstr>concorrenti</vt:lpstr>
      <vt:lpstr>Regolamento</vt:lpstr>
    </vt:vector>
  </TitlesOfParts>
  <Company>Gaalf Studio Associato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</dc:creator>
  <cp:lastModifiedBy>aldob</cp:lastModifiedBy>
  <dcterms:created xsi:type="dcterms:W3CDTF">2017-06-22T12:54:28Z</dcterms:created>
  <dcterms:modified xsi:type="dcterms:W3CDTF">2025-10-03T06:41:53Z</dcterms:modified>
</cp:coreProperties>
</file>