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ARCHIVI\VCC Como\EVENTI\2026\"/>
    </mc:Choice>
  </mc:AlternateContent>
  <xr:revisionPtr revIDLastSave="0" documentId="13_ncr:1_{B0BFB282-76D2-401D-8D3A-214E49343DE8}" xr6:coauthVersionLast="47" xr6:coauthVersionMax="47" xr10:uidLastSave="{00000000-0000-0000-0000-000000000000}"/>
  <bookViews>
    <workbookView xWindow="-120" yWindow="-120" windowWidth="29040" windowHeight="15840" xr2:uid="{F374857D-36D5-42DC-BB2C-C9229148EF04}"/>
  </bookViews>
  <sheets>
    <sheet name="Generale" sheetId="6" r:id="rId1"/>
    <sheet name="Premi" sheetId="19" state="hidden" r:id="rId2"/>
    <sheet name="TROFEO Nora" sheetId="5" r:id="rId3"/>
    <sheet name="Castellotti" sheetId="9" r:id="rId4"/>
    <sheet name="Castelli Pavesi" sheetId="14" r:id="rId5"/>
    <sheet name="Coppa Monza" sheetId="17" r:id="rId6"/>
    <sheet name="Maserati" sheetId="16" state="hidden" r:id="rId7"/>
    <sheet name="Solidarietà" sheetId="10" state="hidden" r:id="rId8"/>
    <sheet name="Lario" sheetId="12" state="hidden" r:id="rId9"/>
    <sheet name="Virgilio" sheetId="20" state="hidden" r:id="rId10"/>
    <sheet name="200 Miglia CR" sheetId="13" state="hidden" r:id="rId11"/>
    <sheet name="Ambrosiano" sheetId="15" state="hidden" r:id="rId12"/>
    <sheet name="concorrenti" sheetId="7" state="hidden" r:id="rId13"/>
    <sheet name="Regolamento" sheetId="3" state="hidden" r:id="rId14"/>
  </sheets>
  <definedNames>
    <definedName name="_xlnm._FilterDatabase" localSheetId="10" hidden="1">'200 Miglia CR'!$A$11:$X$52</definedName>
    <definedName name="_xlnm._FilterDatabase" localSheetId="11" hidden="1">Ambrosiano!$A$11:$V$54</definedName>
    <definedName name="_xlnm._FilterDatabase" localSheetId="4" hidden="1">'Castelli Pavesi'!$A$11:$AB$38</definedName>
    <definedName name="_xlnm._FilterDatabase" localSheetId="3" hidden="1">Castellotti!$A$11:$AB$83</definedName>
    <definedName name="_xlnm._FilterDatabase" localSheetId="12" hidden="1">concorrenti!$A$1:$L$271</definedName>
    <definedName name="_xlnm._FilterDatabase" localSheetId="5" hidden="1">'Coppa Monza'!$A$11:$AE$64</definedName>
    <definedName name="_xlnm._FilterDatabase" localSheetId="0" hidden="1">Generale!$A$5:$AC$167</definedName>
    <definedName name="_xlnm._FilterDatabase" localSheetId="8" hidden="1">Lario!$A$11:$V$43</definedName>
    <definedName name="_xlnm._FilterDatabase" localSheetId="6" hidden="1">Maserati!$A$11:$W$48</definedName>
    <definedName name="_xlnm._FilterDatabase" localSheetId="7" hidden="1">Solidarietà!$A$11:$V$73</definedName>
    <definedName name="_xlnm._FilterDatabase" localSheetId="2" hidden="1">'TROFEO Nora'!$A$11:$AG$66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7" l="1"/>
  <c r="D64" i="17"/>
  <c r="C64" i="17"/>
  <c r="D63" i="17"/>
  <c r="C63" i="17"/>
  <c r="D62" i="17"/>
  <c r="J62" i="17" s="1"/>
  <c r="C62" i="17"/>
  <c r="D61" i="17"/>
  <c r="J61" i="17" s="1"/>
  <c r="C61" i="17"/>
  <c r="D58" i="17"/>
  <c r="J58" i="17" s="1"/>
  <c r="C58" i="17"/>
  <c r="D60" i="17"/>
  <c r="C60" i="17"/>
  <c r="D59" i="17"/>
  <c r="C59" i="17"/>
  <c r="D57" i="17"/>
  <c r="C57" i="17"/>
  <c r="D56" i="17"/>
  <c r="C56" i="17"/>
  <c r="D55" i="17"/>
  <c r="C55" i="17"/>
  <c r="D54" i="17"/>
  <c r="C54" i="17"/>
  <c r="D53" i="17"/>
  <c r="C53" i="17"/>
  <c r="D52" i="17"/>
  <c r="C52" i="17"/>
  <c r="D51" i="17"/>
  <c r="C51" i="17"/>
  <c r="D50" i="17"/>
  <c r="C50" i="17"/>
  <c r="I251" i="6"/>
  <c r="I250" i="6"/>
  <c r="I252" i="6"/>
  <c r="I253" i="6"/>
  <c r="I254" i="6"/>
  <c r="I255" i="6"/>
  <c r="I257" i="6"/>
  <c r="I258" i="6"/>
  <c r="I259" i="6"/>
  <c r="I260" i="6"/>
  <c r="I264" i="6"/>
  <c r="I256" i="6"/>
  <c r="I261" i="6"/>
  <c r="I262" i="6"/>
  <c r="I263" i="6"/>
  <c r="I266" i="6"/>
  <c r="I265" i="6"/>
  <c r="I267" i="6"/>
  <c r="I268" i="6"/>
  <c r="I249" i="6"/>
  <c r="E120" i="6" l="1"/>
  <c r="J63" i="17"/>
  <c r="K63" i="17" s="1"/>
  <c r="K62" i="17"/>
  <c r="J60" i="17"/>
  <c r="K60" i="17" s="1"/>
  <c r="S58" i="17"/>
  <c r="J52" i="17"/>
  <c r="K52" i="17" s="1"/>
  <c r="D49" i="17"/>
  <c r="J49" i="17" s="1"/>
  <c r="K49" i="17" s="1"/>
  <c r="C49" i="17"/>
  <c r="D48" i="17"/>
  <c r="C48" i="17"/>
  <c r="D47" i="17"/>
  <c r="C47" i="17"/>
  <c r="D46" i="17"/>
  <c r="J46" i="17" s="1"/>
  <c r="K46" i="17" s="1"/>
  <c r="C46" i="17"/>
  <c r="D45" i="17"/>
  <c r="C45" i="17"/>
  <c r="D44" i="17"/>
  <c r="C44" i="17"/>
  <c r="D43" i="17"/>
  <c r="J43" i="17" s="1"/>
  <c r="C43" i="17"/>
  <c r="D29" i="17"/>
  <c r="J29" i="17" s="1"/>
  <c r="K29" i="17" s="1"/>
  <c r="C29" i="17"/>
  <c r="D42" i="17"/>
  <c r="C42" i="17"/>
  <c r="D41" i="17"/>
  <c r="J41" i="17" s="1"/>
  <c r="K41" i="17" s="1"/>
  <c r="C41" i="17"/>
  <c r="D40" i="17"/>
  <c r="J40" i="17" s="1"/>
  <c r="K40" i="17" s="1"/>
  <c r="C40" i="17"/>
  <c r="V67" i="17"/>
  <c r="E220" i="6"/>
  <c r="D220" i="6"/>
  <c r="C220" i="6"/>
  <c r="E221" i="6"/>
  <c r="D221" i="6"/>
  <c r="C221" i="6"/>
  <c r="C227" i="6"/>
  <c r="D227" i="6"/>
  <c r="E227" i="6"/>
  <c r="F227" i="6"/>
  <c r="G227" i="6"/>
  <c r="H227" i="6"/>
  <c r="I227" i="6"/>
  <c r="J227" i="6"/>
  <c r="K227" i="6"/>
  <c r="L227" i="6"/>
  <c r="N227" i="6"/>
  <c r="O227" i="6"/>
  <c r="C228" i="6"/>
  <c r="D228" i="6"/>
  <c r="E228" i="6"/>
  <c r="F228" i="6"/>
  <c r="G228" i="6"/>
  <c r="H228" i="6"/>
  <c r="I228" i="6"/>
  <c r="J228" i="6"/>
  <c r="K228" i="6"/>
  <c r="L228" i="6"/>
  <c r="N228" i="6"/>
  <c r="O228" i="6"/>
  <c r="C229" i="6"/>
  <c r="D229" i="6"/>
  <c r="E229" i="6"/>
  <c r="F229" i="6"/>
  <c r="G229" i="6"/>
  <c r="H229" i="6"/>
  <c r="I229" i="6"/>
  <c r="J229" i="6"/>
  <c r="K229" i="6"/>
  <c r="L229" i="6"/>
  <c r="N229" i="6"/>
  <c r="O229" i="6"/>
  <c r="C230" i="6"/>
  <c r="D230" i="6"/>
  <c r="E230" i="6"/>
  <c r="F230" i="6"/>
  <c r="G230" i="6"/>
  <c r="H230" i="6"/>
  <c r="I230" i="6"/>
  <c r="J230" i="6"/>
  <c r="K230" i="6"/>
  <c r="L230" i="6"/>
  <c r="N230" i="6"/>
  <c r="O230" i="6"/>
  <c r="C231" i="6"/>
  <c r="D231" i="6"/>
  <c r="E231" i="6"/>
  <c r="F231" i="6"/>
  <c r="G231" i="6"/>
  <c r="H231" i="6"/>
  <c r="I231" i="6"/>
  <c r="J231" i="6"/>
  <c r="K231" i="6"/>
  <c r="L231" i="6"/>
  <c r="N231" i="6"/>
  <c r="O231" i="6"/>
  <c r="C232" i="6"/>
  <c r="D232" i="6"/>
  <c r="E232" i="6"/>
  <c r="F232" i="6"/>
  <c r="G232" i="6"/>
  <c r="H232" i="6"/>
  <c r="I232" i="6"/>
  <c r="J232" i="6"/>
  <c r="K232" i="6"/>
  <c r="L232" i="6"/>
  <c r="N232" i="6"/>
  <c r="O232" i="6"/>
  <c r="C233" i="6"/>
  <c r="D233" i="6"/>
  <c r="E233" i="6"/>
  <c r="F233" i="6"/>
  <c r="G233" i="6"/>
  <c r="H233" i="6"/>
  <c r="I233" i="6"/>
  <c r="J233" i="6"/>
  <c r="K233" i="6"/>
  <c r="L233" i="6"/>
  <c r="N233" i="6"/>
  <c r="O233" i="6"/>
  <c r="C234" i="6"/>
  <c r="D234" i="6"/>
  <c r="E234" i="6"/>
  <c r="F234" i="6"/>
  <c r="G234" i="6"/>
  <c r="H234" i="6"/>
  <c r="I234" i="6"/>
  <c r="J234" i="6"/>
  <c r="K234" i="6"/>
  <c r="L234" i="6"/>
  <c r="N234" i="6"/>
  <c r="O234" i="6"/>
  <c r="C235" i="6"/>
  <c r="D235" i="6"/>
  <c r="E235" i="6"/>
  <c r="F235" i="6"/>
  <c r="G235" i="6"/>
  <c r="H235" i="6"/>
  <c r="I235" i="6"/>
  <c r="J235" i="6"/>
  <c r="K235" i="6"/>
  <c r="L235" i="6"/>
  <c r="N235" i="6"/>
  <c r="O235" i="6"/>
  <c r="C236" i="6"/>
  <c r="D236" i="6"/>
  <c r="E236" i="6"/>
  <c r="F236" i="6"/>
  <c r="G236" i="6"/>
  <c r="H236" i="6"/>
  <c r="I236" i="6"/>
  <c r="J236" i="6"/>
  <c r="K236" i="6"/>
  <c r="L236" i="6"/>
  <c r="N236" i="6"/>
  <c r="O236" i="6"/>
  <c r="C237" i="6"/>
  <c r="D237" i="6"/>
  <c r="E237" i="6"/>
  <c r="F237" i="6"/>
  <c r="G237" i="6"/>
  <c r="H237" i="6"/>
  <c r="I237" i="6"/>
  <c r="J237" i="6"/>
  <c r="K237" i="6"/>
  <c r="L237" i="6"/>
  <c r="N237" i="6"/>
  <c r="O237" i="6"/>
  <c r="C219" i="6"/>
  <c r="D219" i="6"/>
  <c r="E219" i="6"/>
  <c r="F219" i="6"/>
  <c r="G219" i="6"/>
  <c r="H219" i="6"/>
  <c r="J219" i="6"/>
  <c r="K219" i="6"/>
  <c r="L219" i="6"/>
  <c r="N219" i="6"/>
  <c r="O219" i="6"/>
  <c r="C238" i="6"/>
  <c r="D238" i="6"/>
  <c r="E238" i="6"/>
  <c r="F238" i="6"/>
  <c r="G238" i="6"/>
  <c r="H238" i="6"/>
  <c r="I238" i="6"/>
  <c r="J238" i="6"/>
  <c r="K238" i="6"/>
  <c r="L238" i="6"/>
  <c r="N238" i="6"/>
  <c r="O238" i="6"/>
  <c r="C239" i="6"/>
  <c r="D239" i="6"/>
  <c r="E239" i="6"/>
  <c r="F239" i="6"/>
  <c r="G239" i="6"/>
  <c r="H239" i="6"/>
  <c r="I239" i="6"/>
  <c r="J239" i="6"/>
  <c r="K239" i="6"/>
  <c r="L239" i="6"/>
  <c r="N239" i="6"/>
  <c r="O239" i="6"/>
  <c r="C240" i="6"/>
  <c r="D240" i="6"/>
  <c r="E240" i="6"/>
  <c r="F240" i="6"/>
  <c r="G240" i="6"/>
  <c r="H240" i="6"/>
  <c r="I240" i="6"/>
  <c r="J240" i="6"/>
  <c r="K240" i="6"/>
  <c r="L240" i="6"/>
  <c r="N240" i="6"/>
  <c r="O240" i="6"/>
  <c r="C241" i="6"/>
  <c r="D241" i="6"/>
  <c r="E241" i="6"/>
  <c r="F241" i="6"/>
  <c r="G241" i="6"/>
  <c r="H241" i="6"/>
  <c r="I241" i="6"/>
  <c r="J241" i="6"/>
  <c r="K241" i="6"/>
  <c r="L241" i="6"/>
  <c r="N241" i="6"/>
  <c r="O241" i="6"/>
  <c r="F221" i="6"/>
  <c r="G221" i="6"/>
  <c r="H221" i="6"/>
  <c r="J221" i="6"/>
  <c r="K221" i="6"/>
  <c r="L221" i="6"/>
  <c r="N221" i="6"/>
  <c r="O221" i="6"/>
  <c r="F220" i="6"/>
  <c r="G220" i="6"/>
  <c r="H220" i="6"/>
  <c r="J220" i="6"/>
  <c r="K220" i="6"/>
  <c r="L220" i="6"/>
  <c r="N220" i="6"/>
  <c r="O220" i="6"/>
  <c r="I210" i="6"/>
  <c r="I211" i="6"/>
  <c r="I212" i="6"/>
  <c r="I213" i="6"/>
  <c r="I214" i="6"/>
  <c r="I215" i="6"/>
  <c r="I216" i="6"/>
  <c r="I217" i="6"/>
  <c r="I218" i="6"/>
  <c r="I222" i="6"/>
  <c r="I223" i="6"/>
  <c r="I224" i="6"/>
  <c r="I225" i="6"/>
  <c r="I226" i="6"/>
  <c r="I18" i="6"/>
  <c r="I19" i="6"/>
  <c r="I21" i="6"/>
  <c r="I22" i="6"/>
  <c r="I24" i="6"/>
  <c r="I26" i="6"/>
  <c r="I27" i="6"/>
  <c r="I28" i="6"/>
  <c r="I30" i="6"/>
  <c r="I31" i="6"/>
  <c r="I34" i="6"/>
  <c r="I36" i="6"/>
  <c r="I38" i="6"/>
  <c r="I40" i="6"/>
  <c r="I41" i="6"/>
  <c r="I43" i="6"/>
  <c r="I48" i="6"/>
  <c r="I51" i="6"/>
  <c r="I52" i="6"/>
  <c r="I54" i="6"/>
  <c r="I56" i="6"/>
  <c r="I57" i="6"/>
  <c r="I59" i="6"/>
  <c r="I60" i="6"/>
  <c r="I61" i="6"/>
  <c r="I63" i="6"/>
  <c r="I64" i="6"/>
  <c r="I65" i="6"/>
  <c r="I66" i="6"/>
  <c r="I68" i="6"/>
  <c r="I69" i="6"/>
  <c r="I70" i="6"/>
  <c r="I71" i="6"/>
  <c r="I73" i="6"/>
  <c r="I74" i="6"/>
  <c r="I75" i="6"/>
  <c r="I77" i="6"/>
  <c r="I78" i="6"/>
  <c r="I79" i="6"/>
  <c r="I81" i="6"/>
  <c r="I84" i="6"/>
  <c r="I86" i="6"/>
  <c r="I87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K61" i="17"/>
  <c r="K58" i="17"/>
  <c r="N106" i="17"/>
  <c r="O106" i="17"/>
  <c r="P106" i="17"/>
  <c r="S106" i="17"/>
  <c r="D106" i="17"/>
  <c r="C106" i="17"/>
  <c r="D102" i="17"/>
  <c r="C102" i="17"/>
  <c r="D105" i="17"/>
  <c r="J105" i="17" s="1"/>
  <c r="K105" i="17" s="1"/>
  <c r="C105" i="17"/>
  <c r="C104" i="17"/>
  <c r="D104" i="17"/>
  <c r="D103" i="17"/>
  <c r="J103" i="17" s="1"/>
  <c r="C103" i="17"/>
  <c r="D101" i="17"/>
  <c r="C101" i="17"/>
  <c r="D36" i="17"/>
  <c r="C36" i="17"/>
  <c r="D31" i="17"/>
  <c r="J31" i="17" s="1"/>
  <c r="K31" i="17" s="1"/>
  <c r="C31" i="17"/>
  <c r="D30" i="17"/>
  <c r="J30" i="17" s="1"/>
  <c r="K30" i="17" s="1"/>
  <c r="C30" i="17"/>
  <c r="D33" i="17"/>
  <c r="C33" i="17"/>
  <c r="D39" i="17"/>
  <c r="C39" i="17"/>
  <c r="D35" i="17"/>
  <c r="C35" i="17"/>
  <c r="D17" i="17"/>
  <c r="C17" i="17"/>
  <c r="D16" i="17"/>
  <c r="C16" i="17"/>
  <c r="D38" i="17"/>
  <c r="C38" i="17"/>
  <c r="D24" i="17"/>
  <c r="C24" i="17"/>
  <c r="D37" i="17"/>
  <c r="C37" i="17"/>
  <c r="D19" i="17"/>
  <c r="C19" i="17"/>
  <c r="D15" i="17"/>
  <c r="C15" i="17"/>
  <c r="N55" i="17"/>
  <c r="O55" i="17"/>
  <c r="P55" i="17"/>
  <c r="S55" i="17"/>
  <c r="N56" i="17"/>
  <c r="O56" i="17"/>
  <c r="P56" i="17"/>
  <c r="S56" i="17"/>
  <c r="N57" i="17"/>
  <c r="O57" i="17"/>
  <c r="P57" i="17"/>
  <c r="S57" i="17"/>
  <c r="N58" i="17"/>
  <c r="O58" i="17"/>
  <c r="P58" i="17"/>
  <c r="N59" i="17"/>
  <c r="O59" i="17"/>
  <c r="P59" i="17"/>
  <c r="S59" i="17"/>
  <c r="N60" i="17"/>
  <c r="O60" i="17"/>
  <c r="P60" i="17"/>
  <c r="S60" i="17"/>
  <c r="N61" i="17"/>
  <c r="O61" i="17"/>
  <c r="P61" i="17"/>
  <c r="S61" i="17"/>
  <c r="N62" i="17"/>
  <c r="O62" i="17"/>
  <c r="P62" i="17"/>
  <c r="S62" i="17"/>
  <c r="N63" i="17"/>
  <c r="O63" i="17"/>
  <c r="P63" i="17"/>
  <c r="S63" i="17"/>
  <c r="N64" i="17"/>
  <c r="O64" i="17"/>
  <c r="P64" i="17"/>
  <c r="S64" i="17"/>
  <c r="H252" i="6"/>
  <c r="H250" i="6"/>
  <c r="H253" i="6"/>
  <c r="H254" i="6"/>
  <c r="H255" i="6"/>
  <c r="H257" i="6"/>
  <c r="H259" i="6"/>
  <c r="H264" i="6"/>
  <c r="H260" i="6"/>
  <c r="H258" i="6"/>
  <c r="H256" i="6"/>
  <c r="H261" i="6"/>
  <c r="H262" i="6"/>
  <c r="H263" i="6"/>
  <c r="H266" i="6"/>
  <c r="H267" i="6"/>
  <c r="H265" i="6"/>
  <c r="H268" i="6"/>
  <c r="H251" i="6"/>
  <c r="H249" i="6"/>
  <c r="H208" i="6"/>
  <c r="H209" i="6"/>
  <c r="H210" i="6"/>
  <c r="H211" i="6"/>
  <c r="H212" i="6"/>
  <c r="H213" i="6"/>
  <c r="H214" i="6"/>
  <c r="H215" i="6"/>
  <c r="H216" i="6"/>
  <c r="H217" i="6"/>
  <c r="H218" i="6"/>
  <c r="H222" i="6"/>
  <c r="H223" i="6"/>
  <c r="H224" i="6"/>
  <c r="H225" i="6"/>
  <c r="H226" i="6"/>
  <c r="H207" i="6"/>
  <c r="H203" i="6"/>
  <c r="H12" i="6"/>
  <c r="H13" i="6"/>
  <c r="H22" i="6"/>
  <c r="H14" i="6"/>
  <c r="H24" i="6"/>
  <c r="H26" i="6"/>
  <c r="H27" i="6"/>
  <c r="H17" i="6"/>
  <c r="H30" i="6"/>
  <c r="H34" i="6"/>
  <c r="H36" i="6"/>
  <c r="H20" i="6"/>
  <c r="H40" i="6"/>
  <c r="H23" i="6"/>
  <c r="H41" i="6"/>
  <c r="H33" i="6"/>
  <c r="H48" i="6"/>
  <c r="H29" i="6"/>
  <c r="H52" i="6"/>
  <c r="H54" i="6"/>
  <c r="H39" i="6"/>
  <c r="H59" i="6"/>
  <c r="H60" i="6"/>
  <c r="H61" i="6"/>
  <c r="H63" i="6"/>
  <c r="H45" i="6"/>
  <c r="H25" i="6"/>
  <c r="H66" i="6"/>
  <c r="H65" i="6"/>
  <c r="H46" i="6"/>
  <c r="H37" i="6"/>
  <c r="H44" i="6"/>
  <c r="H73" i="6"/>
  <c r="H58" i="6"/>
  <c r="H77" i="6"/>
  <c r="H78" i="6"/>
  <c r="H49" i="6"/>
  <c r="H79" i="6"/>
  <c r="H81" i="6"/>
  <c r="H50" i="6"/>
  <c r="H84" i="6"/>
  <c r="H86" i="6"/>
  <c r="H82" i="6"/>
  <c r="H85" i="6"/>
  <c r="H87" i="6"/>
  <c r="H67" i="6"/>
  <c r="H92" i="6"/>
  <c r="H93" i="6"/>
  <c r="H94" i="6"/>
  <c r="H95" i="6"/>
  <c r="H96" i="6"/>
  <c r="H97" i="6"/>
  <c r="H98" i="6"/>
  <c r="H99" i="6"/>
  <c r="H100" i="6"/>
  <c r="H101" i="6"/>
  <c r="H102" i="6"/>
  <c r="H103" i="6"/>
  <c r="H91" i="6"/>
  <c r="H104" i="6"/>
  <c r="H105" i="6"/>
  <c r="H106" i="6"/>
  <c r="H107" i="6"/>
  <c r="H108" i="6"/>
  <c r="H88" i="6"/>
  <c r="H89" i="6"/>
  <c r="H109" i="6"/>
  <c r="H110" i="6"/>
  <c r="H111" i="6"/>
  <c r="H112" i="6"/>
  <c r="H113" i="6"/>
  <c r="H114" i="6"/>
  <c r="H115" i="6"/>
  <c r="H116" i="6"/>
  <c r="H117" i="6"/>
  <c r="H53" i="6"/>
  <c r="H123" i="6"/>
  <c r="H124" i="6"/>
  <c r="H125" i="6"/>
  <c r="H126" i="6"/>
  <c r="H118" i="6"/>
  <c r="H90" i="6"/>
  <c r="H127" i="6"/>
  <c r="H128" i="6"/>
  <c r="H130" i="6"/>
  <c r="H83" i="6"/>
  <c r="H131" i="6"/>
  <c r="H132" i="6"/>
  <c r="H133" i="6"/>
  <c r="H134" i="6"/>
  <c r="H122" i="6"/>
  <c r="H135" i="6"/>
  <c r="H129" i="6"/>
  <c r="H136" i="6"/>
  <c r="H137" i="6"/>
  <c r="H72" i="6"/>
  <c r="H55" i="6"/>
  <c r="H138" i="6"/>
  <c r="H139" i="6"/>
  <c r="H140" i="6"/>
  <c r="H141" i="6"/>
  <c r="H142" i="6"/>
  <c r="H143" i="6"/>
  <c r="H47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80" i="6"/>
  <c r="H167" i="6"/>
  <c r="H168" i="6"/>
  <c r="H62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76" i="6"/>
  <c r="H187" i="6"/>
  <c r="H188" i="6"/>
  <c r="H189" i="6"/>
  <c r="H190" i="6"/>
  <c r="H191" i="6"/>
  <c r="H192" i="6"/>
  <c r="H193" i="6"/>
  <c r="H194" i="6"/>
  <c r="H195" i="6"/>
  <c r="H196" i="6"/>
  <c r="H197" i="6"/>
  <c r="H119" i="6"/>
  <c r="H120" i="6"/>
  <c r="H121" i="6"/>
  <c r="H7" i="6"/>
  <c r="K101" i="14"/>
  <c r="K102" i="14"/>
  <c r="D45" i="14"/>
  <c r="C45" i="14"/>
  <c r="D44" i="14"/>
  <c r="C44" i="14"/>
  <c r="G208" i="6"/>
  <c r="G209" i="6"/>
  <c r="G210" i="6"/>
  <c r="G211" i="6"/>
  <c r="G212" i="6"/>
  <c r="G213" i="6"/>
  <c r="G214" i="6"/>
  <c r="G215" i="6"/>
  <c r="G216" i="6"/>
  <c r="G217" i="6"/>
  <c r="G218" i="6"/>
  <c r="G222" i="6"/>
  <c r="G223" i="6"/>
  <c r="G224" i="6"/>
  <c r="G225" i="6"/>
  <c r="G226" i="6"/>
  <c r="G207" i="6"/>
  <c r="O101" i="9"/>
  <c r="G250" i="6"/>
  <c r="G252" i="6"/>
  <c r="G253" i="6"/>
  <c r="G254" i="6"/>
  <c r="G255" i="6"/>
  <c r="G257" i="6"/>
  <c r="G259" i="6"/>
  <c r="G264" i="6"/>
  <c r="G260" i="6"/>
  <c r="G258" i="6"/>
  <c r="G256" i="6"/>
  <c r="G261" i="6"/>
  <c r="G262" i="6"/>
  <c r="G263" i="6"/>
  <c r="G266" i="6"/>
  <c r="G267" i="6"/>
  <c r="G265" i="6"/>
  <c r="G268" i="6"/>
  <c r="G251" i="6"/>
  <c r="G249" i="6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C40" i="9"/>
  <c r="C41" i="9"/>
  <c r="J211" i="6"/>
  <c r="K211" i="6"/>
  <c r="L211" i="6"/>
  <c r="N211" i="6"/>
  <c r="O211" i="6"/>
  <c r="J209" i="6"/>
  <c r="K209" i="6"/>
  <c r="L209" i="6"/>
  <c r="N209" i="6"/>
  <c r="J207" i="6"/>
  <c r="K207" i="6"/>
  <c r="L207" i="6"/>
  <c r="N207" i="6"/>
  <c r="J208" i="6"/>
  <c r="K208" i="6"/>
  <c r="L208" i="6"/>
  <c r="N208" i="6"/>
  <c r="O208" i="6"/>
  <c r="C211" i="6"/>
  <c r="D211" i="6"/>
  <c r="E211" i="6"/>
  <c r="C209" i="6"/>
  <c r="D209" i="6"/>
  <c r="E209" i="6"/>
  <c r="C207" i="6"/>
  <c r="D207" i="6"/>
  <c r="E207" i="6"/>
  <c r="C208" i="6"/>
  <c r="D208" i="6"/>
  <c r="E208" i="6"/>
  <c r="J205" i="6"/>
  <c r="K205" i="6"/>
  <c r="L205" i="6"/>
  <c r="M205" i="6"/>
  <c r="N205" i="6"/>
  <c r="O205" i="6"/>
  <c r="C106" i="6"/>
  <c r="D106" i="6"/>
  <c r="E106" i="6"/>
  <c r="F106" i="6"/>
  <c r="J106" i="6"/>
  <c r="K106" i="6"/>
  <c r="L106" i="6"/>
  <c r="N106" i="6"/>
  <c r="O106" i="6"/>
  <c r="C107" i="6"/>
  <c r="D107" i="6"/>
  <c r="E107" i="6"/>
  <c r="F107" i="6"/>
  <c r="J107" i="6"/>
  <c r="K107" i="6"/>
  <c r="L107" i="6"/>
  <c r="N107" i="6"/>
  <c r="O107" i="6"/>
  <c r="C108" i="6"/>
  <c r="D108" i="6"/>
  <c r="E108" i="6"/>
  <c r="F108" i="6"/>
  <c r="J108" i="6"/>
  <c r="K108" i="6"/>
  <c r="L108" i="6"/>
  <c r="N108" i="6"/>
  <c r="O108" i="6"/>
  <c r="C77" i="6"/>
  <c r="D77" i="6"/>
  <c r="E77" i="6"/>
  <c r="F77" i="6"/>
  <c r="J77" i="6"/>
  <c r="K77" i="6"/>
  <c r="L77" i="6"/>
  <c r="N77" i="6"/>
  <c r="O77" i="6"/>
  <c r="C40" i="6"/>
  <c r="D40" i="6"/>
  <c r="E40" i="6"/>
  <c r="F40" i="6"/>
  <c r="J40" i="6"/>
  <c r="K40" i="6"/>
  <c r="L40" i="6"/>
  <c r="N40" i="6"/>
  <c r="O40" i="6"/>
  <c r="C21" i="6"/>
  <c r="D21" i="6"/>
  <c r="E21" i="6"/>
  <c r="F21" i="6"/>
  <c r="J21" i="6"/>
  <c r="K21" i="6"/>
  <c r="L21" i="6"/>
  <c r="N21" i="6"/>
  <c r="O21" i="6"/>
  <c r="C101" i="6"/>
  <c r="D101" i="6"/>
  <c r="E101" i="6"/>
  <c r="F101" i="6"/>
  <c r="J101" i="6"/>
  <c r="K101" i="6"/>
  <c r="L101" i="6"/>
  <c r="N101" i="6"/>
  <c r="O101" i="6"/>
  <c r="C102" i="6"/>
  <c r="D102" i="6"/>
  <c r="E102" i="6"/>
  <c r="F102" i="6"/>
  <c r="J102" i="6"/>
  <c r="K102" i="6"/>
  <c r="L102" i="6"/>
  <c r="N102" i="6"/>
  <c r="O102" i="6"/>
  <c r="C103" i="6"/>
  <c r="D103" i="6"/>
  <c r="E103" i="6"/>
  <c r="F103" i="6"/>
  <c r="J103" i="6"/>
  <c r="K103" i="6"/>
  <c r="L103" i="6"/>
  <c r="N103" i="6"/>
  <c r="O103" i="6"/>
  <c r="C91" i="6"/>
  <c r="D91" i="6"/>
  <c r="E91" i="6"/>
  <c r="F91" i="6"/>
  <c r="J91" i="6"/>
  <c r="K91" i="6"/>
  <c r="L91" i="6"/>
  <c r="N91" i="6"/>
  <c r="O91" i="6"/>
  <c r="C104" i="6"/>
  <c r="D104" i="6"/>
  <c r="E104" i="6"/>
  <c r="F104" i="6"/>
  <c r="J104" i="6"/>
  <c r="K104" i="6"/>
  <c r="L104" i="6"/>
  <c r="N104" i="6"/>
  <c r="O104" i="6"/>
  <c r="C56" i="6"/>
  <c r="D56" i="6"/>
  <c r="E56" i="6"/>
  <c r="F56" i="6"/>
  <c r="J56" i="6"/>
  <c r="K56" i="6"/>
  <c r="L56" i="6"/>
  <c r="N56" i="6"/>
  <c r="O56" i="6"/>
  <c r="C70" i="6"/>
  <c r="D70" i="6"/>
  <c r="E70" i="6"/>
  <c r="F70" i="6"/>
  <c r="J70" i="6"/>
  <c r="K70" i="6"/>
  <c r="L70" i="6"/>
  <c r="N70" i="6"/>
  <c r="O70" i="6"/>
  <c r="C69" i="6"/>
  <c r="D69" i="6"/>
  <c r="E69" i="6"/>
  <c r="F69" i="6"/>
  <c r="J69" i="6"/>
  <c r="K69" i="6"/>
  <c r="L69" i="6"/>
  <c r="N69" i="6"/>
  <c r="O69" i="6"/>
  <c r="C105" i="6"/>
  <c r="D105" i="6"/>
  <c r="E105" i="6"/>
  <c r="F105" i="6"/>
  <c r="J105" i="6"/>
  <c r="K105" i="6"/>
  <c r="L105" i="6"/>
  <c r="N105" i="6"/>
  <c r="O105" i="6"/>
  <c r="J210" i="6"/>
  <c r="K210" i="6"/>
  <c r="L210" i="6"/>
  <c r="N210" i="6"/>
  <c r="O210" i="6"/>
  <c r="J213" i="6"/>
  <c r="K213" i="6"/>
  <c r="L213" i="6"/>
  <c r="N213" i="6"/>
  <c r="O213" i="6"/>
  <c r="J215" i="6"/>
  <c r="K215" i="6"/>
  <c r="L215" i="6"/>
  <c r="N215" i="6"/>
  <c r="O215" i="6"/>
  <c r="J216" i="6"/>
  <c r="K216" i="6"/>
  <c r="L216" i="6"/>
  <c r="N216" i="6"/>
  <c r="O216" i="6"/>
  <c r="J217" i="6"/>
  <c r="K217" i="6"/>
  <c r="L217" i="6"/>
  <c r="N217" i="6"/>
  <c r="O217" i="6"/>
  <c r="F210" i="6"/>
  <c r="F213" i="6"/>
  <c r="F215" i="6"/>
  <c r="F216" i="6"/>
  <c r="F217" i="6"/>
  <c r="C213" i="6"/>
  <c r="D213" i="6"/>
  <c r="E213" i="6"/>
  <c r="C215" i="6"/>
  <c r="D215" i="6"/>
  <c r="E215" i="6"/>
  <c r="C216" i="6"/>
  <c r="D216" i="6"/>
  <c r="E216" i="6"/>
  <c r="C217" i="6"/>
  <c r="D217" i="6"/>
  <c r="E217" i="6"/>
  <c r="C210" i="6"/>
  <c r="D210" i="6"/>
  <c r="E210" i="6"/>
  <c r="G11" i="6"/>
  <c r="G20" i="6"/>
  <c r="G33" i="6"/>
  <c r="G29" i="6"/>
  <c r="G54" i="6"/>
  <c r="G59" i="6"/>
  <c r="G63" i="6"/>
  <c r="G65" i="6"/>
  <c r="G44" i="6"/>
  <c r="G78" i="6"/>
  <c r="G79" i="6"/>
  <c r="G81" i="6"/>
  <c r="G84" i="6"/>
  <c r="G86" i="6"/>
  <c r="G57" i="6"/>
  <c r="G88" i="6"/>
  <c r="G89" i="6"/>
  <c r="G109" i="6"/>
  <c r="G110" i="6"/>
  <c r="G111" i="6"/>
  <c r="G112" i="6"/>
  <c r="G113" i="6"/>
  <c r="G114" i="6"/>
  <c r="G74" i="6"/>
  <c r="G115" i="6"/>
  <c r="G116" i="6"/>
  <c r="G117" i="6"/>
  <c r="G53" i="6"/>
  <c r="G123" i="6"/>
  <c r="G124" i="6"/>
  <c r="G125" i="6"/>
  <c r="G126" i="6"/>
  <c r="G118" i="6"/>
  <c r="G90" i="6"/>
  <c r="G127" i="6"/>
  <c r="G128" i="6"/>
  <c r="G130" i="6"/>
  <c r="G83" i="6"/>
  <c r="G131" i="6"/>
  <c r="G75" i="6"/>
  <c r="G132" i="6"/>
  <c r="G133" i="6"/>
  <c r="G134" i="6"/>
  <c r="G122" i="6"/>
  <c r="G135" i="6"/>
  <c r="G129" i="6"/>
  <c r="G136" i="6"/>
  <c r="G137" i="6"/>
  <c r="G72" i="6"/>
  <c r="G55" i="6"/>
  <c r="G138" i="6"/>
  <c r="G139" i="6"/>
  <c r="G140" i="6"/>
  <c r="G141" i="6"/>
  <c r="G142" i="6"/>
  <c r="G143" i="6"/>
  <c r="G47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35" i="6"/>
  <c r="G158" i="6"/>
  <c r="G159" i="6"/>
  <c r="G160" i="6"/>
  <c r="G161" i="6"/>
  <c r="G162" i="6"/>
  <c r="G163" i="6"/>
  <c r="G164" i="6"/>
  <c r="G165" i="6"/>
  <c r="G68" i="6"/>
  <c r="G166" i="6"/>
  <c r="G80" i="6"/>
  <c r="G167" i="6"/>
  <c r="G168" i="6"/>
  <c r="G62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76" i="6"/>
  <c r="G187" i="6"/>
  <c r="G188" i="6"/>
  <c r="G189" i="6"/>
  <c r="G190" i="6"/>
  <c r="G191" i="6"/>
  <c r="G192" i="6"/>
  <c r="G193" i="6"/>
  <c r="G194" i="6"/>
  <c r="G195" i="6"/>
  <c r="G196" i="6"/>
  <c r="G197" i="6"/>
  <c r="G119" i="6"/>
  <c r="G120" i="6"/>
  <c r="G121" i="6"/>
  <c r="S108" i="9"/>
  <c r="S101" i="9"/>
  <c r="P101" i="9"/>
  <c r="N101" i="9"/>
  <c r="S102" i="9"/>
  <c r="S103" i="9"/>
  <c r="S104" i="9"/>
  <c r="S105" i="9"/>
  <c r="S106" i="9"/>
  <c r="S107" i="9"/>
  <c r="O108" i="9"/>
  <c r="N108" i="9"/>
  <c r="P108" i="9"/>
  <c r="P107" i="9"/>
  <c r="P106" i="9"/>
  <c r="P105" i="9"/>
  <c r="P104" i="9"/>
  <c r="P103" i="9"/>
  <c r="P102" i="9"/>
  <c r="J36" i="17" l="1"/>
  <c r="K36" i="17" s="1"/>
  <c r="Q106" i="17"/>
  <c r="Q266" i="6"/>
  <c r="Q63" i="17"/>
  <c r="Q59" i="17"/>
  <c r="Q55" i="17"/>
  <c r="Q56" i="17"/>
  <c r="Q64" i="17"/>
  <c r="I128" i="6" s="1"/>
  <c r="Q62" i="17"/>
  <c r="Q60" i="17"/>
  <c r="Q58" i="17"/>
  <c r="Q57" i="17"/>
  <c r="Q61" i="17"/>
  <c r="H204" i="6"/>
  <c r="H205" i="6" s="1"/>
  <c r="Q101" i="9"/>
  <c r="Q108" i="9"/>
  <c r="C76" i="9"/>
  <c r="D76" i="9"/>
  <c r="N60" i="9"/>
  <c r="Q60" i="9" s="1"/>
  <c r="O60" i="9"/>
  <c r="P60" i="9"/>
  <c r="N61" i="9"/>
  <c r="Q61" i="9" s="1"/>
  <c r="O61" i="9"/>
  <c r="P61" i="9"/>
  <c r="C54" i="9"/>
  <c r="D54" i="9"/>
  <c r="N62" i="9"/>
  <c r="Q62" i="9" s="1"/>
  <c r="O62" i="9"/>
  <c r="P62" i="9"/>
  <c r="C57" i="9"/>
  <c r="D57" i="9"/>
  <c r="N63" i="9"/>
  <c r="Q63" i="9" s="1"/>
  <c r="O63" i="9"/>
  <c r="P63" i="9"/>
  <c r="C66" i="9"/>
  <c r="D66" i="9"/>
  <c r="N64" i="9"/>
  <c r="Q64" i="9" s="1"/>
  <c r="O64" i="9"/>
  <c r="P64" i="9"/>
  <c r="C64" i="9"/>
  <c r="D64" i="9"/>
  <c r="N65" i="9"/>
  <c r="Q65" i="9" s="1"/>
  <c r="O65" i="9"/>
  <c r="P65" i="9"/>
  <c r="C62" i="9"/>
  <c r="D62" i="9"/>
  <c r="N66" i="9"/>
  <c r="Q66" i="9" s="1"/>
  <c r="O66" i="9"/>
  <c r="P66" i="9"/>
  <c r="C48" i="9"/>
  <c r="D48" i="9"/>
  <c r="N67" i="9"/>
  <c r="Q67" i="9" s="1"/>
  <c r="O67" i="9"/>
  <c r="P67" i="9"/>
  <c r="C68" i="9"/>
  <c r="D68" i="9"/>
  <c r="N68" i="9"/>
  <c r="Q68" i="9" s="1"/>
  <c r="O68" i="9"/>
  <c r="P68" i="9"/>
  <c r="C81" i="9"/>
  <c r="D81" i="9"/>
  <c r="N69" i="9"/>
  <c r="Q69" i="9" s="1"/>
  <c r="O69" i="9"/>
  <c r="P69" i="9"/>
  <c r="C53" i="9"/>
  <c r="D53" i="9"/>
  <c r="N70" i="9"/>
  <c r="Q70" i="9" s="1"/>
  <c r="O70" i="9"/>
  <c r="P70" i="9"/>
  <c r="C78" i="9"/>
  <c r="D78" i="9"/>
  <c r="N71" i="9"/>
  <c r="Q71" i="9" s="1"/>
  <c r="O71" i="9"/>
  <c r="P71" i="9"/>
  <c r="C71" i="9"/>
  <c r="D71" i="9"/>
  <c r="N72" i="9"/>
  <c r="Q72" i="9" s="1"/>
  <c r="O72" i="9"/>
  <c r="P72" i="9"/>
  <c r="C52" i="9"/>
  <c r="D52" i="9"/>
  <c r="N73" i="9"/>
  <c r="Q73" i="9" s="1"/>
  <c r="O73" i="9"/>
  <c r="P73" i="9"/>
  <c r="C80" i="9"/>
  <c r="D80" i="9"/>
  <c r="N74" i="9"/>
  <c r="Q74" i="9" s="1"/>
  <c r="O74" i="9"/>
  <c r="P74" i="9"/>
  <c r="C65" i="9"/>
  <c r="D65" i="9"/>
  <c r="N75" i="9"/>
  <c r="Q75" i="9" s="1"/>
  <c r="O75" i="9"/>
  <c r="P75" i="9"/>
  <c r="C47" i="9"/>
  <c r="D47" i="9"/>
  <c r="N76" i="9"/>
  <c r="Q76" i="9" s="1"/>
  <c r="O76" i="9"/>
  <c r="P76" i="9"/>
  <c r="C55" i="9"/>
  <c r="D55" i="9"/>
  <c r="N77" i="9"/>
  <c r="Q77" i="9" s="1"/>
  <c r="O77" i="9"/>
  <c r="P77" i="9"/>
  <c r="C73" i="9"/>
  <c r="D73" i="9"/>
  <c r="N78" i="9"/>
  <c r="Q78" i="9" s="1"/>
  <c r="O78" i="9"/>
  <c r="P78" i="9"/>
  <c r="N79" i="9"/>
  <c r="Q79" i="9" s="1"/>
  <c r="O79" i="9"/>
  <c r="P79" i="9"/>
  <c r="C50" i="9"/>
  <c r="D50" i="9"/>
  <c r="N80" i="9"/>
  <c r="Q80" i="9" s="1"/>
  <c r="O80" i="9"/>
  <c r="P80" i="9"/>
  <c r="C43" i="9"/>
  <c r="D43" i="9"/>
  <c r="N81" i="9"/>
  <c r="Q81" i="9" s="1"/>
  <c r="O81" i="9"/>
  <c r="P81" i="9"/>
  <c r="N82" i="9"/>
  <c r="Q82" i="9" s="1"/>
  <c r="O82" i="9"/>
  <c r="P82" i="9"/>
  <c r="C44" i="9"/>
  <c r="D44" i="9"/>
  <c r="N83" i="9"/>
  <c r="Q83" i="9" s="1"/>
  <c r="O83" i="9"/>
  <c r="P83" i="9"/>
  <c r="C59" i="9"/>
  <c r="D59" i="9"/>
  <c r="C51" i="9"/>
  <c r="D51" i="9"/>
  <c r="C31" i="9"/>
  <c r="D31" i="9"/>
  <c r="C72" i="9"/>
  <c r="D72" i="9"/>
  <c r="C69" i="9"/>
  <c r="D69" i="9"/>
  <c r="C77" i="9"/>
  <c r="D77" i="9"/>
  <c r="C83" i="9"/>
  <c r="D83" i="9"/>
  <c r="C60" i="9"/>
  <c r="D60" i="9"/>
  <c r="C79" i="9"/>
  <c r="D79" i="9"/>
  <c r="J79" i="9" s="1"/>
  <c r="K79" i="9" s="1"/>
  <c r="P101" i="5"/>
  <c r="P102" i="5"/>
  <c r="P103" i="5"/>
  <c r="P104" i="5"/>
  <c r="P105" i="5"/>
  <c r="P106" i="5"/>
  <c r="P107" i="5"/>
  <c r="P108" i="5"/>
  <c r="P109" i="5"/>
  <c r="P110" i="5"/>
  <c r="P111" i="5"/>
  <c r="P100" i="5"/>
  <c r="F259" i="6"/>
  <c r="F249" i="6"/>
  <c r="F250" i="6"/>
  <c r="F252" i="6"/>
  <c r="F253" i="6"/>
  <c r="F251" i="6"/>
  <c r="F254" i="6"/>
  <c r="F255" i="6"/>
  <c r="F256" i="6"/>
  <c r="F267" i="6"/>
  <c r="F264" i="6"/>
  <c r="F260" i="6"/>
  <c r="F261" i="6"/>
  <c r="F262" i="6"/>
  <c r="F265" i="6"/>
  <c r="F257" i="6"/>
  <c r="F263" i="6"/>
  <c r="F268" i="6"/>
  <c r="F258" i="6"/>
  <c r="Q258" i="6" s="1"/>
  <c r="C116" i="6"/>
  <c r="D116" i="6"/>
  <c r="E116" i="6"/>
  <c r="J116" i="6"/>
  <c r="K116" i="6"/>
  <c r="L116" i="6"/>
  <c r="N116" i="6"/>
  <c r="O116" i="6"/>
  <c r="C117" i="6"/>
  <c r="D117" i="6"/>
  <c r="E117" i="6"/>
  <c r="J117" i="6"/>
  <c r="K117" i="6"/>
  <c r="L117" i="6"/>
  <c r="N117" i="6"/>
  <c r="O117" i="6"/>
  <c r="C115" i="6"/>
  <c r="D115" i="6"/>
  <c r="E115" i="6"/>
  <c r="J115" i="6"/>
  <c r="K115" i="6"/>
  <c r="L115" i="6"/>
  <c r="N115" i="6"/>
  <c r="O115" i="6"/>
  <c r="C82" i="6"/>
  <c r="D82" i="6"/>
  <c r="E82" i="6"/>
  <c r="J82" i="6"/>
  <c r="K82" i="6"/>
  <c r="L82" i="6"/>
  <c r="N82" i="6"/>
  <c r="O82" i="6"/>
  <c r="C111" i="6"/>
  <c r="D111" i="6"/>
  <c r="E111" i="6"/>
  <c r="J111" i="6"/>
  <c r="K111" i="6"/>
  <c r="L111" i="6"/>
  <c r="N111" i="6"/>
  <c r="O111" i="6"/>
  <c r="C112" i="6"/>
  <c r="D112" i="6"/>
  <c r="E112" i="6"/>
  <c r="J112" i="6"/>
  <c r="K112" i="6"/>
  <c r="L112" i="6"/>
  <c r="N112" i="6"/>
  <c r="O112" i="6"/>
  <c r="C113" i="6"/>
  <c r="D113" i="6"/>
  <c r="E113" i="6"/>
  <c r="J113" i="6"/>
  <c r="K113" i="6"/>
  <c r="L113" i="6"/>
  <c r="N113" i="6"/>
  <c r="O113" i="6"/>
  <c r="C114" i="6"/>
  <c r="D114" i="6"/>
  <c r="E114" i="6"/>
  <c r="J114" i="6"/>
  <c r="K114" i="6"/>
  <c r="L114" i="6"/>
  <c r="N114" i="6"/>
  <c r="O114" i="6"/>
  <c r="C24" i="6"/>
  <c r="D24" i="6"/>
  <c r="E24" i="6"/>
  <c r="F24" i="6"/>
  <c r="J24" i="6"/>
  <c r="K24" i="6"/>
  <c r="L24" i="6"/>
  <c r="N24" i="6"/>
  <c r="O24" i="6"/>
  <c r="C29" i="6"/>
  <c r="D29" i="6"/>
  <c r="E29" i="6"/>
  <c r="J29" i="6"/>
  <c r="K29" i="6"/>
  <c r="L29" i="6"/>
  <c r="N29" i="6"/>
  <c r="O29" i="6"/>
  <c r="C74" i="6"/>
  <c r="D74" i="6"/>
  <c r="E74" i="6"/>
  <c r="J74" i="6"/>
  <c r="K74" i="6"/>
  <c r="L74" i="6"/>
  <c r="N74" i="6"/>
  <c r="O74" i="6"/>
  <c r="C58" i="6"/>
  <c r="D58" i="6"/>
  <c r="E58" i="6"/>
  <c r="J58" i="6"/>
  <c r="K58" i="6"/>
  <c r="L58" i="6"/>
  <c r="N58" i="6"/>
  <c r="O58" i="6"/>
  <c r="C84" i="6"/>
  <c r="D84" i="6"/>
  <c r="E84" i="6"/>
  <c r="J84" i="6"/>
  <c r="K84" i="6"/>
  <c r="L84" i="6"/>
  <c r="N84" i="6"/>
  <c r="O84" i="6"/>
  <c r="C17" i="6"/>
  <c r="D17" i="6"/>
  <c r="E17" i="6"/>
  <c r="J17" i="6"/>
  <c r="K17" i="6"/>
  <c r="L17" i="6"/>
  <c r="N17" i="6"/>
  <c r="O17" i="6"/>
  <c r="C87" i="6"/>
  <c r="D87" i="6"/>
  <c r="E87" i="6"/>
  <c r="J87" i="6"/>
  <c r="K87" i="6"/>
  <c r="L87" i="6"/>
  <c r="N87" i="6"/>
  <c r="O87" i="6"/>
  <c r="J10" i="6"/>
  <c r="K10" i="6"/>
  <c r="L10" i="6"/>
  <c r="N10" i="6"/>
  <c r="F15" i="6"/>
  <c r="F128" i="6"/>
  <c r="F18" i="6"/>
  <c r="F25" i="6"/>
  <c r="F67" i="6"/>
  <c r="F92" i="6"/>
  <c r="F130" i="6"/>
  <c r="F83" i="6"/>
  <c r="F66" i="6"/>
  <c r="F131" i="6"/>
  <c r="F23" i="6"/>
  <c r="F73" i="6"/>
  <c r="F48" i="6"/>
  <c r="F75" i="6"/>
  <c r="F51" i="6"/>
  <c r="F49" i="6"/>
  <c r="F132" i="6"/>
  <c r="F53" i="6"/>
  <c r="F133" i="6"/>
  <c r="F41" i="6"/>
  <c r="F134" i="6"/>
  <c r="F122" i="6"/>
  <c r="F126" i="6"/>
  <c r="F135" i="6"/>
  <c r="F129" i="6"/>
  <c r="F136" i="6"/>
  <c r="F137" i="6"/>
  <c r="F72" i="6"/>
  <c r="F34" i="6"/>
  <c r="F55" i="6"/>
  <c r="F138" i="6"/>
  <c r="F93" i="6"/>
  <c r="F139" i="6"/>
  <c r="F37" i="6"/>
  <c r="F140" i="6"/>
  <c r="F64" i="6"/>
  <c r="F141" i="6"/>
  <c r="F142" i="6"/>
  <c r="F143" i="6"/>
  <c r="F47" i="6"/>
  <c r="F28" i="6"/>
  <c r="F123" i="6"/>
  <c r="F144" i="6"/>
  <c r="F145" i="6"/>
  <c r="F146" i="6"/>
  <c r="F52" i="6"/>
  <c r="F147" i="6"/>
  <c r="F148" i="6"/>
  <c r="F149" i="6"/>
  <c r="F150" i="6"/>
  <c r="F151" i="6"/>
  <c r="F60" i="6"/>
  <c r="F94" i="6"/>
  <c r="F152" i="6"/>
  <c r="F95" i="6"/>
  <c r="F124" i="6"/>
  <c r="F153" i="6"/>
  <c r="F154" i="6"/>
  <c r="F50" i="6"/>
  <c r="F155" i="6"/>
  <c r="F156" i="6"/>
  <c r="F96" i="6"/>
  <c r="F157" i="6"/>
  <c r="F35" i="6"/>
  <c r="F158" i="6"/>
  <c r="F159" i="6"/>
  <c r="F160" i="6"/>
  <c r="F161" i="6"/>
  <c r="F162" i="6"/>
  <c r="F163" i="6"/>
  <c r="F164" i="6"/>
  <c r="F165" i="6"/>
  <c r="F68" i="6"/>
  <c r="F166" i="6"/>
  <c r="F80" i="6"/>
  <c r="F167" i="6"/>
  <c r="F168" i="6"/>
  <c r="F62" i="6"/>
  <c r="F169" i="6"/>
  <c r="F170" i="6"/>
  <c r="F171" i="6"/>
  <c r="F97" i="6"/>
  <c r="F172" i="6"/>
  <c r="F173" i="6"/>
  <c r="F174" i="6"/>
  <c r="F71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76" i="6"/>
  <c r="F187" i="6"/>
  <c r="F188" i="6"/>
  <c r="F189" i="6"/>
  <c r="F190" i="6"/>
  <c r="F191" i="6"/>
  <c r="F98" i="6"/>
  <c r="F192" i="6"/>
  <c r="F99" i="6"/>
  <c r="F100" i="6"/>
  <c r="F193" i="6"/>
  <c r="F194" i="6"/>
  <c r="F195" i="6"/>
  <c r="F196" i="6"/>
  <c r="F197" i="6"/>
  <c r="F119" i="6"/>
  <c r="F120" i="6"/>
  <c r="F121" i="6"/>
  <c r="F125" i="6"/>
  <c r="F118" i="6"/>
  <c r="F90" i="6"/>
  <c r="F127" i="6"/>
  <c r="D106" i="5"/>
  <c r="D103" i="5"/>
  <c r="D102" i="5"/>
  <c r="D108" i="5"/>
  <c r="D100" i="5"/>
  <c r="J100" i="5" s="1"/>
  <c r="D111" i="5"/>
  <c r="D109" i="5"/>
  <c r="J109" i="5" s="1"/>
  <c r="D104" i="5"/>
  <c r="C101" i="5"/>
  <c r="C107" i="5"/>
  <c r="C106" i="5"/>
  <c r="C103" i="5"/>
  <c r="C102" i="5"/>
  <c r="C108" i="5"/>
  <c r="C100" i="5"/>
  <c r="C111" i="5"/>
  <c r="C109" i="5"/>
  <c r="C104" i="5"/>
  <c r="C110" i="5"/>
  <c r="C53" i="5"/>
  <c r="D53" i="5"/>
  <c r="J53" i="5" s="1"/>
  <c r="C51" i="5"/>
  <c r="D51" i="5"/>
  <c r="J51" i="5" s="1"/>
  <c r="C61" i="5"/>
  <c r="D61" i="5"/>
  <c r="J61" i="5" s="1"/>
  <c r="N64" i="5"/>
  <c r="O64" i="5"/>
  <c r="P64" i="5"/>
  <c r="N65" i="5"/>
  <c r="O65" i="5"/>
  <c r="P65" i="5"/>
  <c r="N66" i="5"/>
  <c r="O66" i="5"/>
  <c r="P66" i="5"/>
  <c r="N108" i="5"/>
  <c r="O108" i="5"/>
  <c r="N109" i="5"/>
  <c r="O109" i="5"/>
  <c r="N110" i="5"/>
  <c r="O110" i="5"/>
  <c r="N111" i="5"/>
  <c r="O111" i="5"/>
  <c r="D110" i="5"/>
  <c r="J110" i="5" s="1"/>
  <c r="C212" i="6"/>
  <c r="C224" i="6"/>
  <c r="C218" i="6"/>
  <c r="C214" i="6"/>
  <c r="C222" i="6"/>
  <c r="C223" i="6"/>
  <c r="C226" i="6"/>
  <c r="C225" i="6"/>
  <c r="E212" i="6"/>
  <c r="E224" i="6"/>
  <c r="E218" i="6"/>
  <c r="E214" i="6"/>
  <c r="E222" i="6"/>
  <c r="E223" i="6"/>
  <c r="E226" i="6"/>
  <c r="E225" i="6"/>
  <c r="E8" i="6"/>
  <c r="E15" i="6"/>
  <c r="E14" i="6"/>
  <c r="E9" i="6"/>
  <c r="E22" i="6"/>
  <c r="E19" i="6"/>
  <c r="E128" i="6"/>
  <c r="E26" i="6"/>
  <c r="E18" i="6"/>
  <c r="E16" i="6"/>
  <c r="E7" i="6"/>
  <c r="E20" i="6"/>
  <c r="E11" i="6"/>
  <c r="E6" i="6"/>
  <c r="E25" i="6"/>
  <c r="E67" i="6"/>
  <c r="E92" i="6"/>
  <c r="E13" i="6"/>
  <c r="E59" i="6"/>
  <c r="E12" i="6"/>
  <c r="E32" i="6"/>
  <c r="E130" i="6"/>
  <c r="E83" i="6"/>
  <c r="E31" i="6"/>
  <c r="E66" i="6"/>
  <c r="E131" i="6"/>
  <c r="E23" i="6"/>
  <c r="E73" i="6"/>
  <c r="E48" i="6"/>
  <c r="E75" i="6"/>
  <c r="E51" i="6"/>
  <c r="E49" i="6"/>
  <c r="E33" i="6"/>
  <c r="E132" i="6"/>
  <c r="E30" i="6"/>
  <c r="E53" i="6"/>
  <c r="E133" i="6"/>
  <c r="E41" i="6"/>
  <c r="E134" i="6"/>
  <c r="E122" i="6"/>
  <c r="E36" i="6"/>
  <c r="E126" i="6"/>
  <c r="E61" i="6"/>
  <c r="E135" i="6"/>
  <c r="E38" i="6"/>
  <c r="E129" i="6"/>
  <c r="E136" i="6"/>
  <c r="E137" i="6"/>
  <c r="E42" i="6"/>
  <c r="E72" i="6"/>
  <c r="E34" i="6"/>
  <c r="E44" i="6"/>
  <c r="E55" i="6"/>
  <c r="E138" i="6"/>
  <c r="E27" i="6"/>
  <c r="E93" i="6"/>
  <c r="E139" i="6"/>
  <c r="E37" i="6"/>
  <c r="E140" i="6"/>
  <c r="E64" i="6"/>
  <c r="E141" i="6"/>
  <c r="E142" i="6"/>
  <c r="E143" i="6"/>
  <c r="E47" i="6"/>
  <c r="E54" i="6"/>
  <c r="E28" i="6"/>
  <c r="E123" i="6"/>
  <c r="E144" i="6"/>
  <c r="E145" i="6"/>
  <c r="E146" i="6"/>
  <c r="E52" i="6"/>
  <c r="E147" i="6"/>
  <c r="E148" i="6"/>
  <c r="E39" i="6"/>
  <c r="E149" i="6"/>
  <c r="E150" i="6"/>
  <c r="E151" i="6"/>
  <c r="E45" i="6"/>
  <c r="E43" i="6"/>
  <c r="E60" i="6"/>
  <c r="E94" i="6"/>
  <c r="E57" i="6"/>
  <c r="E63" i="6"/>
  <c r="E78" i="6"/>
  <c r="E152" i="6"/>
  <c r="E95" i="6"/>
  <c r="E46" i="6"/>
  <c r="E124" i="6"/>
  <c r="E153" i="6"/>
  <c r="E154" i="6"/>
  <c r="E50" i="6"/>
  <c r="E155" i="6"/>
  <c r="E156" i="6"/>
  <c r="E96" i="6"/>
  <c r="E157" i="6"/>
  <c r="E35" i="6"/>
  <c r="E158" i="6"/>
  <c r="E159" i="6"/>
  <c r="E160" i="6"/>
  <c r="E79" i="6"/>
  <c r="E161" i="6"/>
  <c r="E162" i="6"/>
  <c r="E163" i="6"/>
  <c r="E164" i="6"/>
  <c r="E165" i="6"/>
  <c r="E68" i="6"/>
  <c r="E166" i="6"/>
  <c r="E80" i="6"/>
  <c r="E167" i="6"/>
  <c r="E168" i="6"/>
  <c r="E62" i="6"/>
  <c r="E169" i="6"/>
  <c r="E170" i="6"/>
  <c r="E171" i="6"/>
  <c r="E97" i="6"/>
  <c r="E85" i="6"/>
  <c r="E172" i="6"/>
  <c r="E173" i="6"/>
  <c r="E88" i="6"/>
  <c r="E174" i="6"/>
  <c r="E71" i="6"/>
  <c r="E175" i="6"/>
  <c r="E176" i="6"/>
  <c r="E177" i="6"/>
  <c r="E178" i="6"/>
  <c r="E179" i="6"/>
  <c r="E180" i="6"/>
  <c r="E181" i="6"/>
  <c r="E182" i="6"/>
  <c r="E89" i="6"/>
  <c r="E183" i="6"/>
  <c r="E184" i="6"/>
  <c r="E185" i="6"/>
  <c r="E186" i="6"/>
  <c r="E76" i="6"/>
  <c r="E187" i="6"/>
  <c r="E188" i="6"/>
  <c r="E189" i="6"/>
  <c r="E190" i="6"/>
  <c r="E191" i="6"/>
  <c r="E98" i="6"/>
  <c r="E192" i="6"/>
  <c r="E99" i="6"/>
  <c r="E100" i="6"/>
  <c r="E193" i="6"/>
  <c r="E109" i="6"/>
  <c r="E86" i="6"/>
  <c r="E110" i="6"/>
  <c r="E81" i="6"/>
  <c r="E194" i="6"/>
  <c r="E195" i="6"/>
  <c r="E196" i="6"/>
  <c r="E197" i="6"/>
  <c r="E119" i="6"/>
  <c r="E121" i="6"/>
  <c r="E65" i="6"/>
  <c r="E125" i="6"/>
  <c r="E118" i="6"/>
  <c r="E90" i="6"/>
  <c r="E127" i="6"/>
  <c r="E10" i="6"/>
  <c r="C147" i="6"/>
  <c r="D147" i="6"/>
  <c r="K147" i="6"/>
  <c r="J147" i="6"/>
  <c r="N147" i="6"/>
  <c r="L147" i="6"/>
  <c r="C123" i="6"/>
  <c r="D123" i="6"/>
  <c r="K123" i="6"/>
  <c r="J123" i="6"/>
  <c r="N123" i="6"/>
  <c r="L123" i="6"/>
  <c r="C28" i="6"/>
  <c r="D28" i="6"/>
  <c r="K28" i="6"/>
  <c r="J28" i="6"/>
  <c r="N28" i="6"/>
  <c r="L28" i="6"/>
  <c r="O212" i="6"/>
  <c r="O224" i="6"/>
  <c r="O218" i="6"/>
  <c r="O214" i="6"/>
  <c r="O222" i="6"/>
  <c r="O223" i="6"/>
  <c r="O226" i="6"/>
  <c r="O225" i="6"/>
  <c r="O22" i="6"/>
  <c r="O128" i="6"/>
  <c r="O7" i="6"/>
  <c r="O20" i="6"/>
  <c r="O11" i="6"/>
  <c r="O6" i="6"/>
  <c r="O25" i="6"/>
  <c r="O92" i="6"/>
  <c r="O130" i="6"/>
  <c r="O66" i="6"/>
  <c r="O131" i="6"/>
  <c r="O23" i="6"/>
  <c r="O73" i="6"/>
  <c r="O48" i="6"/>
  <c r="O75" i="6"/>
  <c r="O33" i="6"/>
  <c r="O30" i="6"/>
  <c r="O53" i="6"/>
  <c r="O133" i="6"/>
  <c r="O41" i="6"/>
  <c r="O122" i="6"/>
  <c r="O126" i="6"/>
  <c r="O135" i="6"/>
  <c r="O137" i="6"/>
  <c r="O72" i="6"/>
  <c r="O34" i="6"/>
  <c r="O55" i="6"/>
  <c r="O138" i="6"/>
  <c r="O27" i="6"/>
  <c r="O139" i="6"/>
  <c r="O140" i="6"/>
  <c r="O64" i="6"/>
  <c r="O141" i="6"/>
  <c r="O142" i="6"/>
  <c r="O47" i="6"/>
  <c r="O144" i="6"/>
  <c r="O145" i="6"/>
  <c r="O146" i="6"/>
  <c r="O52" i="6"/>
  <c r="O148" i="6"/>
  <c r="O39" i="6"/>
  <c r="O149" i="6"/>
  <c r="O150" i="6"/>
  <c r="O151" i="6"/>
  <c r="O45" i="6"/>
  <c r="O60" i="6"/>
  <c r="O94" i="6"/>
  <c r="O63" i="6"/>
  <c r="O78" i="6"/>
  <c r="O152" i="6"/>
  <c r="O46" i="6"/>
  <c r="O124" i="6"/>
  <c r="O153" i="6"/>
  <c r="O154" i="6"/>
  <c r="O50" i="6"/>
  <c r="O155" i="6"/>
  <c r="O156" i="6"/>
  <c r="O157" i="6"/>
  <c r="O35" i="6"/>
  <c r="O158" i="6"/>
  <c r="O159" i="6"/>
  <c r="O160" i="6"/>
  <c r="O79" i="6"/>
  <c r="O161" i="6"/>
  <c r="O162" i="6"/>
  <c r="O163" i="6"/>
  <c r="O165" i="6"/>
  <c r="O68" i="6"/>
  <c r="O166" i="6"/>
  <c r="O80" i="6"/>
  <c r="O167" i="6"/>
  <c r="O168" i="6"/>
  <c r="O62" i="6"/>
  <c r="O169" i="6"/>
  <c r="O170" i="6"/>
  <c r="O171" i="6"/>
  <c r="O97" i="6"/>
  <c r="O172" i="6"/>
  <c r="O88" i="6"/>
  <c r="O174" i="6"/>
  <c r="O175" i="6"/>
  <c r="O176" i="6"/>
  <c r="O177" i="6"/>
  <c r="O178" i="6"/>
  <c r="O179" i="6"/>
  <c r="O180" i="6"/>
  <c r="O181" i="6"/>
  <c r="O182" i="6"/>
  <c r="O89" i="6"/>
  <c r="O183" i="6"/>
  <c r="O184" i="6"/>
  <c r="O185" i="6"/>
  <c r="O186" i="6"/>
  <c r="O76" i="6"/>
  <c r="O187" i="6"/>
  <c r="O188" i="6"/>
  <c r="O189" i="6"/>
  <c r="O190" i="6"/>
  <c r="O191" i="6"/>
  <c r="O98" i="6"/>
  <c r="O192" i="6"/>
  <c r="O99" i="6"/>
  <c r="O100" i="6"/>
  <c r="O193" i="6"/>
  <c r="O109" i="6"/>
  <c r="O86" i="6"/>
  <c r="O110" i="6"/>
  <c r="O81" i="6"/>
  <c r="O194" i="6"/>
  <c r="O195" i="6"/>
  <c r="O119" i="6"/>
  <c r="O120" i="6"/>
  <c r="O121" i="6"/>
  <c r="O65" i="6"/>
  <c r="O125" i="6"/>
  <c r="O118" i="6"/>
  <c r="O90" i="6"/>
  <c r="O127" i="6"/>
  <c r="R103" i="15"/>
  <c r="R102" i="15"/>
  <c r="R101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J44" i="15" s="1"/>
  <c r="I45" i="15"/>
  <c r="J45" i="15" s="1"/>
  <c r="I46" i="15"/>
  <c r="J46" i="15" s="1"/>
  <c r="I47" i="15"/>
  <c r="I48" i="15"/>
  <c r="J48" i="15" s="1"/>
  <c r="I49" i="15"/>
  <c r="J49" i="15" s="1"/>
  <c r="I50" i="15"/>
  <c r="J50" i="15" s="1"/>
  <c r="I51" i="15"/>
  <c r="J51" i="15" s="1"/>
  <c r="I52" i="15"/>
  <c r="J52" i="15" s="1"/>
  <c r="I53" i="15"/>
  <c r="I54" i="15"/>
  <c r="I103" i="15"/>
  <c r="J103" i="15" s="1"/>
  <c r="O103" i="15"/>
  <c r="N103" i="15"/>
  <c r="M103" i="15"/>
  <c r="O102" i="15"/>
  <c r="N102" i="15"/>
  <c r="M102" i="15"/>
  <c r="O101" i="15"/>
  <c r="N101" i="15"/>
  <c r="M101" i="15"/>
  <c r="P101" i="15" s="1"/>
  <c r="C103" i="15"/>
  <c r="B103" i="15"/>
  <c r="I102" i="15"/>
  <c r="J102" i="15" s="1"/>
  <c r="B102" i="15"/>
  <c r="I101" i="15"/>
  <c r="J101" i="15" s="1"/>
  <c r="B101" i="15"/>
  <c r="I12" i="15"/>
  <c r="C13" i="15"/>
  <c r="C14" i="15"/>
  <c r="C15" i="15"/>
  <c r="C17" i="15"/>
  <c r="C18" i="15"/>
  <c r="C19" i="15"/>
  <c r="C21" i="15"/>
  <c r="C20" i="15"/>
  <c r="C24" i="15"/>
  <c r="C16" i="15"/>
  <c r="C22" i="15"/>
  <c r="C23" i="15"/>
  <c r="C27" i="15"/>
  <c r="C26" i="15"/>
  <c r="C28" i="15"/>
  <c r="C29" i="15"/>
  <c r="C31" i="15"/>
  <c r="C32" i="15"/>
  <c r="C25" i="15"/>
  <c r="C30" i="15"/>
  <c r="C34" i="15"/>
  <c r="C35" i="15"/>
  <c r="C33" i="15"/>
  <c r="C38" i="15"/>
  <c r="C37" i="15"/>
  <c r="C39" i="15"/>
  <c r="C40" i="15"/>
  <c r="C36" i="15"/>
  <c r="C41" i="15"/>
  <c r="C42" i="15"/>
  <c r="C47" i="15"/>
  <c r="C43" i="15"/>
  <c r="C44" i="15"/>
  <c r="C45" i="15"/>
  <c r="C46" i="15"/>
  <c r="C48" i="15"/>
  <c r="C50" i="15"/>
  <c r="C51" i="15"/>
  <c r="C52" i="15"/>
  <c r="C49" i="15"/>
  <c r="C53" i="15"/>
  <c r="C54" i="15"/>
  <c r="C12" i="15"/>
  <c r="B41" i="15"/>
  <c r="M45" i="15"/>
  <c r="N45" i="15"/>
  <c r="O45" i="15"/>
  <c r="R45" i="15"/>
  <c r="B42" i="15"/>
  <c r="M46" i="15"/>
  <c r="N46" i="15"/>
  <c r="O46" i="15"/>
  <c r="R46" i="15"/>
  <c r="B47" i="15"/>
  <c r="M47" i="15"/>
  <c r="N47" i="15"/>
  <c r="O47" i="15"/>
  <c r="R47" i="15"/>
  <c r="B43" i="15"/>
  <c r="B44" i="15"/>
  <c r="M48" i="15"/>
  <c r="N48" i="15"/>
  <c r="O48" i="15"/>
  <c r="R48" i="15"/>
  <c r="B45" i="15"/>
  <c r="B46" i="15"/>
  <c r="M49" i="15"/>
  <c r="N49" i="15"/>
  <c r="O49" i="15"/>
  <c r="R49" i="15"/>
  <c r="M50" i="15"/>
  <c r="N50" i="15"/>
  <c r="O50" i="15"/>
  <c r="R50" i="15"/>
  <c r="M51" i="15"/>
  <c r="N51" i="15"/>
  <c r="O51" i="15"/>
  <c r="R51" i="15"/>
  <c r="B48" i="15"/>
  <c r="B50" i="15"/>
  <c r="M52" i="15"/>
  <c r="N52" i="15"/>
  <c r="O52" i="15"/>
  <c r="R52" i="15"/>
  <c r="B51" i="15"/>
  <c r="J53" i="15"/>
  <c r="M53" i="15"/>
  <c r="N53" i="15"/>
  <c r="O53" i="15"/>
  <c r="R53" i="15"/>
  <c r="B52" i="15"/>
  <c r="J54" i="15"/>
  <c r="M54" i="15"/>
  <c r="N54" i="15"/>
  <c r="O54" i="15"/>
  <c r="R54" i="15"/>
  <c r="B49" i="15"/>
  <c r="B53" i="15"/>
  <c r="B54" i="15"/>
  <c r="C173" i="6"/>
  <c r="D173" i="6"/>
  <c r="K173" i="6"/>
  <c r="J173" i="6"/>
  <c r="N173" i="6"/>
  <c r="L173" i="6"/>
  <c r="C196" i="6"/>
  <c r="D196" i="6"/>
  <c r="K196" i="6"/>
  <c r="J196" i="6"/>
  <c r="N196" i="6"/>
  <c r="L196" i="6"/>
  <c r="C159" i="6"/>
  <c r="D159" i="6"/>
  <c r="K159" i="6"/>
  <c r="J159" i="6"/>
  <c r="N159" i="6"/>
  <c r="C153" i="6"/>
  <c r="D153" i="6"/>
  <c r="K153" i="6"/>
  <c r="J153" i="6"/>
  <c r="N153" i="6"/>
  <c r="C78" i="6"/>
  <c r="D78" i="6"/>
  <c r="K78" i="6"/>
  <c r="J78" i="6"/>
  <c r="N78" i="6"/>
  <c r="C94" i="6"/>
  <c r="D94" i="6"/>
  <c r="K94" i="6"/>
  <c r="J94" i="6"/>
  <c r="N94" i="6"/>
  <c r="C148" i="6"/>
  <c r="D148" i="6"/>
  <c r="K148" i="6"/>
  <c r="J148" i="6"/>
  <c r="N148" i="6"/>
  <c r="L218" i="6"/>
  <c r="L214" i="6"/>
  <c r="L222" i="6"/>
  <c r="L223" i="6"/>
  <c r="L226" i="6"/>
  <c r="L225" i="6"/>
  <c r="L212" i="6"/>
  <c r="L224" i="6"/>
  <c r="L9" i="6"/>
  <c r="L128" i="6"/>
  <c r="L20" i="6"/>
  <c r="L11" i="6"/>
  <c r="L6" i="6"/>
  <c r="L18" i="6"/>
  <c r="L66" i="6"/>
  <c r="L131" i="6"/>
  <c r="L23" i="6"/>
  <c r="L12" i="6"/>
  <c r="L73" i="6"/>
  <c r="L48" i="6"/>
  <c r="L33" i="6"/>
  <c r="L30" i="6"/>
  <c r="L133" i="6"/>
  <c r="L41" i="6"/>
  <c r="L49" i="6"/>
  <c r="L122" i="6"/>
  <c r="L51" i="6"/>
  <c r="L126" i="6"/>
  <c r="L135" i="6"/>
  <c r="L137" i="6"/>
  <c r="L36" i="6"/>
  <c r="L72" i="6"/>
  <c r="L38" i="6"/>
  <c r="L34" i="6"/>
  <c r="L55" i="6"/>
  <c r="L27" i="6"/>
  <c r="L42" i="6"/>
  <c r="L134" i="6"/>
  <c r="L139" i="6"/>
  <c r="L140" i="6"/>
  <c r="L64" i="6"/>
  <c r="L141" i="6"/>
  <c r="L61" i="6"/>
  <c r="L142" i="6"/>
  <c r="L47" i="6"/>
  <c r="L144" i="6"/>
  <c r="L145" i="6"/>
  <c r="L44" i="6"/>
  <c r="L146" i="6"/>
  <c r="L52" i="6"/>
  <c r="L39" i="6"/>
  <c r="L149" i="6"/>
  <c r="L150" i="6"/>
  <c r="L136" i="6"/>
  <c r="L45" i="6"/>
  <c r="L60" i="6"/>
  <c r="L37" i="6"/>
  <c r="L143" i="6"/>
  <c r="L63" i="6"/>
  <c r="L152" i="6"/>
  <c r="L46" i="6"/>
  <c r="L124" i="6"/>
  <c r="L57" i="6"/>
  <c r="L154" i="6"/>
  <c r="L50" i="6"/>
  <c r="L155" i="6"/>
  <c r="L43" i="6"/>
  <c r="L164" i="6"/>
  <c r="L54" i="6"/>
  <c r="L35" i="6"/>
  <c r="L160" i="6"/>
  <c r="L79" i="6"/>
  <c r="L161" i="6"/>
  <c r="L96" i="6"/>
  <c r="L162" i="6"/>
  <c r="L163" i="6"/>
  <c r="L151" i="6"/>
  <c r="L68" i="6"/>
  <c r="L166" i="6"/>
  <c r="L80" i="6"/>
  <c r="L167" i="6"/>
  <c r="L168" i="6"/>
  <c r="L62" i="6"/>
  <c r="L169" i="6"/>
  <c r="L170" i="6"/>
  <c r="L171" i="6"/>
  <c r="L97" i="6"/>
  <c r="L172" i="6"/>
  <c r="L88" i="6"/>
  <c r="L174" i="6"/>
  <c r="L175" i="6"/>
  <c r="L71" i="6"/>
  <c r="L176" i="6"/>
  <c r="L177" i="6"/>
  <c r="L178" i="6"/>
  <c r="L179" i="6"/>
  <c r="L181" i="6"/>
  <c r="L89" i="6"/>
  <c r="L183" i="6"/>
  <c r="L184" i="6"/>
  <c r="L185" i="6"/>
  <c r="L186" i="6"/>
  <c r="L76" i="6"/>
  <c r="L188" i="6"/>
  <c r="L189" i="6"/>
  <c r="L191" i="6"/>
  <c r="L182" i="6"/>
  <c r="L180" i="6"/>
  <c r="L187" i="6"/>
  <c r="L190" i="6"/>
  <c r="L95" i="6"/>
  <c r="L98" i="6"/>
  <c r="L192" i="6"/>
  <c r="L99" i="6"/>
  <c r="L100" i="6"/>
  <c r="L193" i="6"/>
  <c r="L109" i="6"/>
  <c r="L86" i="6"/>
  <c r="L110" i="6"/>
  <c r="L81" i="6"/>
  <c r="L194" i="6"/>
  <c r="L195" i="6"/>
  <c r="L119" i="6"/>
  <c r="L120" i="6"/>
  <c r="L121" i="6"/>
  <c r="L127" i="6"/>
  <c r="L118" i="6"/>
  <c r="L85" i="6"/>
  <c r="L90" i="6"/>
  <c r="L65" i="6"/>
  <c r="L197" i="6"/>
  <c r="L125" i="6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106" i="12"/>
  <c r="R42" i="12"/>
  <c r="R43" i="12"/>
  <c r="R105" i="12"/>
  <c r="O105" i="12"/>
  <c r="N105" i="12"/>
  <c r="M105" i="12"/>
  <c r="R104" i="12"/>
  <c r="O104" i="12"/>
  <c r="N104" i="12"/>
  <c r="M104" i="12"/>
  <c r="P104" i="12" s="1"/>
  <c r="R103" i="12"/>
  <c r="O103" i="12"/>
  <c r="N103" i="12"/>
  <c r="M103" i="12"/>
  <c r="R102" i="12"/>
  <c r="O102" i="12"/>
  <c r="N102" i="12"/>
  <c r="M102" i="12"/>
  <c r="R101" i="12"/>
  <c r="O101" i="12"/>
  <c r="N101" i="12"/>
  <c r="M101" i="12"/>
  <c r="C105" i="12"/>
  <c r="I105" i="12" s="1"/>
  <c r="J105" i="12" s="1"/>
  <c r="B105" i="12"/>
  <c r="C103" i="12"/>
  <c r="I103" i="12" s="1"/>
  <c r="J103" i="12" s="1"/>
  <c r="B103" i="12"/>
  <c r="C48" i="12"/>
  <c r="B48" i="12"/>
  <c r="B47" i="12"/>
  <c r="C47" i="12"/>
  <c r="C42" i="12"/>
  <c r="C16" i="12"/>
  <c r="C102" i="12"/>
  <c r="I102" i="12" s="1"/>
  <c r="J102" i="12" s="1"/>
  <c r="C40" i="12"/>
  <c r="C33" i="12"/>
  <c r="C21" i="12"/>
  <c r="C22" i="12"/>
  <c r="C13" i="12"/>
  <c r="C35" i="12"/>
  <c r="C15" i="12"/>
  <c r="C28" i="12"/>
  <c r="C31" i="12"/>
  <c r="C18" i="12"/>
  <c r="C29" i="12"/>
  <c r="C19" i="12"/>
  <c r="C37" i="12"/>
  <c r="C104" i="12"/>
  <c r="I104" i="12" s="1"/>
  <c r="J104" i="12" s="1"/>
  <c r="C32" i="12"/>
  <c r="C17" i="12"/>
  <c r="C101" i="12"/>
  <c r="I101" i="12" s="1"/>
  <c r="J101" i="12" s="1"/>
  <c r="C41" i="12"/>
  <c r="C34" i="12"/>
  <c r="C36" i="12"/>
  <c r="C14" i="12"/>
  <c r="C24" i="12"/>
  <c r="C25" i="12"/>
  <c r="C23" i="12"/>
  <c r="C38" i="12"/>
  <c r="C26" i="12"/>
  <c r="C106" i="12"/>
  <c r="C20" i="12"/>
  <c r="I20" i="12" s="1"/>
  <c r="C30" i="12"/>
  <c r="I30" i="12" s="1"/>
  <c r="C27" i="12"/>
  <c r="C43" i="12"/>
  <c r="I43" i="12" s="1"/>
  <c r="C39" i="12"/>
  <c r="I39" i="12" s="1"/>
  <c r="C12" i="12"/>
  <c r="N6" i="6"/>
  <c r="N18" i="6"/>
  <c r="N7" i="6"/>
  <c r="N92" i="6"/>
  <c r="N25" i="6"/>
  <c r="N131" i="6"/>
  <c r="N12" i="6"/>
  <c r="N13" i="6"/>
  <c r="N130" i="6"/>
  <c r="N31" i="6"/>
  <c r="N41" i="6"/>
  <c r="N75" i="6"/>
  <c r="N49" i="6"/>
  <c r="N122" i="6"/>
  <c r="N51" i="6"/>
  <c r="N135" i="6"/>
  <c r="N36" i="6"/>
  <c r="N72" i="6"/>
  <c r="N34" i="6"/>
  <c r="N55" i="6"/>
  <c r="N53" i="6"/>
  <c r="N132" i="6"/>
  <c r="N27" i="6"/>
  <c r="N134" i="6"/>
  <c r="N139" i="6"/>
  <c r="N141" i="6"/>
  <c r="N61" i="6"/>
  <c r="N142" i="6"/>
  <c r="N144" i="6"/>
  <c r="N145" i="6"/>
  <c r="N44" i="6"/>
  <c r="N146" i="6"/>
  <c r="N52" i="6"/>
  <c r="N39" i="6"/>
  <c r="N136" i="6"/>
  <c r="N45" i="6"/>
  <c r="N60" i="6"/>
  <c r="N37" i="6"/>
  <c r="N143" i="6"/>
  <c r="N63" i="6"/>
  <c r="N152" i="6"/>
  <c r="N46" i="6"/>
  <c r="N124" i="6"/>
  <c r="N154" i="6"/>
  <c r="N50" i="6"/>
  <c r="N155" i="6"/>
  <c r="N43" i="6"/>
  <c r="N93" i="6"/>
  <c r="N54" i="6"/>
  <c r="N35" i="6"/>
  <c r="N160" i="6"/>
  <c r="N79" i="6"/>
  <c r="N161" i="6"/>
  <c r="N96" i="6"/>
  <c r="N163" i="6"/>
  <c r="N68" i="6"/>
  <c r="N166" i="6"/>
  <c r="N80" i="6"/>
  <c r="N168" i="6"/>
  <c r="N62" i="6"/>
  <c r="N169" i="6"/>
  <c r="N171" i="6"/>
  <c r="N88" i="6"/>
  <c r="N174" i="6"/>
  <c r="N71" i="6"/>
  <c r="N176" i="6"/>
  <c r="N177" i="6"/>
  <c r="N178" i="6"/>
  <c r="N179" i="6"/>
  <c r="N181" i="6"/>
  <c r="N89" i="6"/>
  <c r="N183" i="6"/>
  <c r="N184" i="6"/>
  <c r="N185" i="6"/>
  <c r="N186" i="6"/>
  <c r="N76" i="6"/>
  <c r="N188" i="6"/>
  <c r="N189" i="6"/>
  <c r="N191" i="6"/>
  <c r="N182" i="6"/>
  <c r="N180" i="6"/>
  <c r="N187" i="6"/>
  <c r="N190" i="6"/>
  <c r="N95" i="6"/>
  <c r="N98" i="6"/>
  <c r="N192" i="6"/>
  <c r="N99" i="6"/>
  <c r="N100" i="6"/>
  <c r="N193" i="6"/>
  <c r="N109" i="6"/>
  <c r="N86" i="6"/>
  <c r="N158" i="6"/>
  <c r="N110" i="6"/>
  <c r="N81" i="6"/>
  <c r="N194" i="6"/>
  <c r="N119" i="6"/>
  <c r="N120" i="6"/>
  <c r="N121" i="6"/>
  <c r="N127" i="6"/>
  <c r="N118" i="6"/>
  <c r="N85" i="6"/>
  <c r="N90" i="6"/>
  <c r="N65" i="6"/>
  <c r="N197" i="6"/>
  <c r="N165" i="6"/>
  <c r="N157" i="6"/>
  <c r="N156" i="6"/>
  <c r="N125" i="6"/>
  <c r="C195" i="6"/>
  <c r="D195" i="6"/>
  <c r="C97" i="6"/>
  <c r="D97" i="6"/>
  <c r="C164" i="6"/>
  <c r="D164" i="6"/>
  <c r="C170" i="6"/>
  <c r="D170" i="6"/>
  <c r="C162" i="6"/>
  <c r="D162" i="6"/>
  <c r="C167" i="6"/>
  <c r="D167" i="6"/>
  <c r="K140" i="6"/>
  <c r="J140" i="6"/>
  <c r="K149" i="6"/>
  <c r="J149" i="6"/>
  <c r="K172" i="6"/>
  <c r="J172" i="6"/>
  <c r="K175" i="6"/>
  <c r="J175" i="6"/>
  <c r="K195" i="6"/>
  <c r="J195" i="6"/>
  <c r="K97" i="6"/>
  <c r="J97" i="6"/>
  <c r="K164" i="6"/>
  <c r="J164" i="6"/>
  <c r="K170" i="6"/>
  <c r="J170" i="6"/>
  <c r="K162" i="6"/>
  <c r="J162" i="6"/>
  <c r="K167" i="6"/>
  <c r="J167" i="6"/>
  <c r="C140" i="6"/>
  <c r="D140" i="6"/>
  <c r="C149" i="6"/>
  <c r="D149" i="6"/>
  <c r="C172" i="6"/>
  <c r="D172" i="6"/>
  <c r="C175" i="6"/>
  <c r="D175" i="6"/>
  <c r="N224" i="6"/>
  <c r="N218" i="6"/>
  <c r="N214" i="6"/>
  <c r="N222" i="6"/>
  <c r="N223" i="6"/>
  <c r="N226" i="6"/>
  <c r="N225" i="6"/>
  <c r="C97" i="13"/>
  <c r="C100" i="13"/>
  <c r="B97" i="13"/>
  <c r="B100" i="13"/>
  <c r="B21" i="13"/>
  <c r="B22" i="13"/>
  <c r="B24" i="13"/>
  <c r="B25" i="13"/>
  <c r="B26" i="13"/>
  <c r="B27" i="13"/>
  <c r="B51" i="13"/>
  <c r="C51" i="13"/>
  <c r="I51" i="13" s="1"/>
  <c r="B52" i="13"/>
  <c r="C52" i="13"/>
  <c r="I52" i="13" s="1"/>
  <c r="B102" i="13"/>
  <c r="C102" i="13"/>
  <c r="I102" i="13" s="1"/>
  <c r="J224" i="6"/>
  <c r="J212" i="6"/>
  <c r="J218" i="6"/>
  <c r="J214" i="6"/>
  <c r="J222" i="6"/>
  <c r="J223" i="6"/>
  <c r="J226" i="6"/>
  <c r="J225" i="6"/>
  <c r="J6" i="6"/>
  <c r="J18" i="6"/>
  <c r="J19" i="6"/>
  <c r="J20" i="6"/>
  <c r="J11" i="6"/>
  <c r="J131" i="6"/>
  <c r="J26" i="6"/>
  <c r="J12" i="6"/>
  <c r="J13" i="6"/>
  <c r="J66" i="6"/>
  <c r="J130" i="6"/>
  <c r="J31" i="6"/>
  <c r="J73" i="6"/>
  <c r="J75" i="6"/>
  <c r="J49" i="6"/>
  <c r="J51" i="6"/>
  <c r="J126" i="6"/>
  <c r="J23" i="6"/>
  <c r="J135" i="6"/>
  <c r="J33" i="6"/>
  <c r="J129" i="6"/>
  <c r="J133" i="6"/>
  <c r="J30" i="6"/>
  <c r="J36" i="6"/>
  <c r="J34" i="6"/>
  <c r="J55" i="6"/>
  <c r="J53" i="6"/>
  <c r="J27" i="6"/>
  <c r="J134" i="6"/>
  <c r="J139" i="6"/>
  <c r="J141" i="6"/>
  <c r="J61" i="6"/>
  <c r="J137" i="6"/>
  <c r="J144" i="6"/>
  <c r="J44" i="6"/>
  <c r="J52" i="6"/>
  <c r="J39" i="6"/>
  <c r="J136" i="6"/>
  <c r="J45" i="6"/>
  <c r="J60" i="6"/>
  <c r="J37" i="6"/>
  <c r="J63" i="6"/>
  <c r="J150" i="6"/>
  <c r="J46" i="6"/>
  <c r="J154" i="6"/>
  <c r="J50" i="6"/>
  <c r="J43" i="6"/>
  <c r="J93" i="6"/>
  <c r="J54" i="6"/>
  <c r="J138" i="6"/>
  <c r="J35" i="6"/>
  <c r="J160" i="6"/>
  <c r="J79" i="6"/>
  <c r="J96" i="6"/>
  <c r="J163" i="6"/>
  <c r="J151" i="6"/>
  <c r="J47" i="6"/>
  <c r="J80" i="6"/>
  <c r="J57" i="6"/>
  <c r="J62" i="6"/>
  <c r="J88" i="6"/>
  <c r="J174" i="6"/>
  <c r="J71" i="6"/>
  <c r="J176" i="6"/>
  <c r="J177" i="6"/>
  <c r="J178" i="6"/>
  <c r="J179" i="6"/>
  <c r="J181" i="6"/>
  <c r="J89" i="6"/>
  <c r="J183" i="6"/>
  <c r="J184" i="6"/>
  <c r="J185" i="6"/>
  <c r="J186" i="6"/>
  <c r="J76" i="6"/>
  <c r="J188" i="6"/>
  <c r="J189" i="6"/>
  <c r="J191" i="6"/>
  <c r="J182" i="6"/>
  <c r="J180" i="6"/>
  <c r="J187" i="6"/>
  <c r="J190" i="6"/>
  <c r="J95" i="6"/>
  <c r="J98" i="6"/>
  <c r="J192" i="6"/>
  <c r="J99" i="6"/>
  <c r="J100" i="6"/>
  <c r="J193" i="6"/>
  <c r="J109" i="6"/>
  <c r="J86" i="6"/>
  <c r="J158" i="6"/>
  <c r="J110" i="6"/>
  <c r="J81" i="6"/>
  <c r="J194" i="6"/>
  <c r="J119" i="6"/>
  <c r="J120" i="6"/>
  <c r="J121" i="6"/>
  <c r="J127" i="6"/>
  <c r="J118" i="6"/>
  <c r="J85" i="6"/>
  <c r="J90" i="6"/>
  <c r="J65" i="6"/>
  <c r="J197" i="6"/>
  <c r="J165" i="6"/>
  <c r="J157" i="6"/>
  <c r="J156" i="6"/>
  <c r="J125" i="6"/>
  <c r="C161" i="6"/>
  <c r="D161" i="6"/>
  <c r="K161" i="6"/>
  <c r="C171" i="6"/>
  <c r="D171" i="6"/>
  <c r="K171" i="6"/>
  <c r="C146" i="6"/>
  <c r="D146" i="6"/>
  <c r="K146" i="6"/>
  <c r="C168" i="6"/>
  <c r="D168" i="6"/>
  <c r="K168" i="6"/>
  <c r="C145" i="6"/>
  <c r="D145" i="6"/>
  <c r="K145" i="6"/>
  <c r="C155" i="6"/>
  <c r="D155" i="6"/>
  <c r="K155" i="6"/>
  <c r="C169" i="6"/>
  <c r="D169" i="6"/>
  <c r="K169" i="6"/>
  <c r="C68" i="6"/>
  <c r="D68" i="6"/>
  <c r="K68" i="6"/>
  <c r="C166" i="6"/>
  <c r="D166" i="6"/>
  <c r="K166" i="6"/>
  <c r="C152" i="6"/>
  <c r="D152" i="6"/>
  <c r="K152" i="6"/>
  <c r="C143" i="6"/>
  <c r="D143" i="6"/>
  <c r="K143" i="6"/>
  <c r="C48" i="16"/>
  <c r="I48" i="16" s="1"/>
  <c r="B48" i="16"/>
  <c r="C47" i="16"/>
  <c r="I47" i="16" s="1"/>
  <c r="B47" i="16"/>
  <c r="C46" i="16"/>
  <c r="I46" i="16" s="1"/>
  <c r="B46" i="16"/>
  <c r="C45" i="16"/>
  <c r="I45" i="16" s="1"/>
  <c r="B45" i="16"/>
  <c r="C44" i="16"/>
  <c r="I44" i="16" s="1"/>
  <c r="B44" i="16"/>
  <c r="R103" i="16"/>
  <c r="O103" i="16"/>
  <c r="N103" i="16"/>
  <c r="M103" i="16"/>
  <c r="R102" i="16"/>
  <c r="O102" i="16"/>
  <c r="N102" i="16"/>
  <c r="M102" i="16"/>
  <c r="R101" i="16"/>
  <c r="O101" i="16"/>
  <c r="N101" i="16"/>
  <c r="M101" i="16"/>
  <c r="C103" i="16"/>
  <c r="I103" i="16" s="1"/>
  <c r="J103" i="16" s="1"/>
  <c r="B103" i="16"/>
  <c r="C102" i="16"/>
  <c r="I102" i="16" s="1"/>
  <c r="J102" i="16" s="1"/>
  <c r="B102" i="16"/>
  <c r="C101" i="16"/>
  <c r="I101" i="16" s="1"/>
  <c r="J101" i="16" s="1"/>
  <c r="B101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C53" i="16"/>
  <c r="B53" i="16"/>
  <c r="C52" i="16"/>
  <c r="B52" i="16"/>
  <c r="B20" i="16"/>
  <c r="C20" i="16"/>
  <c r="I20" i="16" s="1"/>
  <c r="B40" i="16"/>
  <c r="C40" i="16"/>
  <c r="I40" i="16" s="1"/>
  <c r="C32" i="16"/>
  <c r="I32" i="16" s="1"/>
  <c r="B32" i="16"/>
  <c r="C36" i="16"/>
  <c r="I36" i="16" s="1"/>
  <c r="B36" i="16"/>
  <c r="C39" i="16"/>
  <c r="I39" i="16" s="1"/>
  <c r="B39" i="16"/>
  <c r="O48" i="16"/>
  <c r="N48" i="16"/>
  <c r="M48" i="16"/>
  <c r="O47" i="16"/>
  <c r="N47" i="16"/>
  <c r="M47" i="16"/>
  <c r="C27" i="16"/>
  <c r="I27" i="16" s="1"/>
  <c r="B27" i="16"/>
  <c r="O46" i="16"/>
  <c r="N46" i="16"/>
  <c r="M46" i="16"/>
  <c r="O45" i="16"/>
  <c r="N45" i="16"/>
  <c r="M45" i="16"/>
  <c r="O44" i="16"/>
  <c r="N44" i="16"/>
  <c r="M44" i="16"/>
  <c r="C34" i="16"/>
  <c r="I34" i="16" s="1"/>
  <c r="B34" i="16"/>
  <c r="O43" i="16"/>
  <c r="N43" i="16"/>
  <c r="M43" i="16"/>
  <c r="C26" i="16"/>
  <c r="I26" i="16" s="1"/>
  <c r="J26" i="16" s="1"/>
  <c r="B26" i="16"/>
  <c r="O42" i="16"/>
  <c r="N42" i="16"/>
  <c r="M42" i="16"/>
  <c r="O41" i="16"/>
  <c r="N41" i="16"/>
  <c r="M41" i="16"/>
  <c r="O40" i="16"/>
  <c r="N40" i="16"/>
  <c r="M40" i="16"/>
  <c r="C23" i="16"/>
  <c r="B23" i="16"/>
  <c r="O39" i="16"/>
  <c r="N39" i="16"/>
  <c r="M39" i="16"/>
  <c r="C31" i="16"/>
  <c r="I31" i="16" s="1"/>
  <c r="B31" i="16"/>
  <c r="O38" i="16"/>
  <c r="N38" i="16"/>
  <c r="M38" i="16"/>
  <c r="C29" i="16"/>
  <c r="I29" i="16" s="1"/>
  <c r="B29" i="16"/>
  <c r="O37" i="16"/>
  <c r="N37" i="16"/>
  <c r="M37" i="16"/>
  <c r="O36" i="16"/>
  <c r="N36" i="16"/>
  <c r="M36" i="16"/>
  <c r="C24" i="16"/>
  <c r="I24" i="16" s="1"/>
  <c r="B24" i="16"/>
  <c r="O35" i="16"/>
  <c r="N35" i="16"/>
  <c r="M35" i="16"/>
  <c r="C14" i="16"/>
  <c r="I14" i="16" s="1"/>
  <c r="B14" i="16"/>
  <c r="O34" i="16"/>
  <c r="N34" i="16"/>
  <c r="M34" i="16"/>
  <c r="O33" i="16"/>
  <c r="N33" i="16"/>
  <c r="M33" i="16"/>
  <c r="C28" i="16"/>
  <c r="I28" i="16" s="1"/>
  <c r="B28" i="16"/>
  <c r="O32" i="16"/>
  <c r="N32" i="16"/>
  <c r="M32" i="16"/>
  <c r="C30" i="16"/>
  <c r="I30" i="16" s="1"/>
  <c r="J30" i="16" s="1"/>
  <c r="B30" i="16"/>
  <c r="O31" i="16"/>
  <c r="N31" i="16"/>
  <c r="M31" i="16"/>
  <c r="C16" i="16"/>
  <c r="I16" i="16" s="1"/>
  <c r="B16" i="16"/>
  <c r="O30" i="16"/>
  <c r="N30" i="16"/>
  <c r="M30" i="16"/>
  <c r="C42" i="16"/>
  <c r="I42" i="16" s="1"/>
  <c r="B42" i="16"/>
  <c r="O29" i="16"/>
  <c r="N29" i="16"/>
  <c r="M29" i="16"/>
  <c r="O28" i="16"/>
  <c r="N28" i="16"/>
  <c r="M28" i="16"/>
  <c r="C18" i="16"/>
  <c r="I18" i="16" s="1"/>
  <c r="B18" i="16"/>
  <c r="O27" i="16"/>
  <c r="N27" i="16"/>
  <c r="M27" i="16"/>
  <c r="C17" i="16"/>
  <c r="I17" i="16" s="1"/>
  <c r="B17" i="16"/>
  <c r="O26" i="16"/>
  <c r="N26" i="16"/>
  <c r="M26" i="16"/>
  <c r="O25" i="16"/>
  <c r="N25" i="16"/>
  <c r="M25" i="16"/>
  <c r="C21" i="16"/>
  <c r="I21" i="16" s="1"/>
  <c r="B21" i="16"/>
  <c r="O24" i="16"/>
  <c r="N24" i="16"/>
  <c r="M24" i="16"/>
  <c r="C19" i="16"/>
  <c r="I19" i="16" s="1"/>
  <c r="B19" i="16"/>
  <c r="O23" i="16"/>
  <c r="N23" i="16"/>
  <c r="M23" i="16"/>
  <c r="C22" i="16"/>
  <c r="I22" i="16" s="1"/>
  <c r="J22" i="16" s="1"/>
  <c r="B22" i="16"/>
  <c r="O22" i="16"/>
  <c r="N22" i="16"/>
  <c r="M22" i="16"/>
  <c r="C41" i="16"/>
  <c r="I41" i="16" s="1"/>
  <c r="B41" i="16"/>
  <c r="O21" i="16"/>
  <c r="N21" i="16"/>
  <c r="M21" i="16"/>
  <c r="C25" i="16"/>
  <c r="I25" i="16" s="1"/>
  <c r="B25" i="16"/>
  <c r="O20" i="16"/>
  <c r="N20" i="16"/>
  <c r="M20" i="16"/>
  <c r="C12" i="16"/>
  <c r="I12" i="16" s="1"/>
  <c r="B12" i="16"/>
  <c r="O19" i="16"/>
  <c r="N19" i="16"/>
  <c r="M19" i="16"/>
  <c r="C43" i="16"/>
  <c r="I43" i="16" s="1"/>
  <c r="J43" i="16" s="1"/>
  <c r="B43" i="16"/>
  <c r="O18" i="16"/>
  <c r="N18" i="16"/>
  <c r="M18" i="16"/>
  <c r="C33" i="16"/>
  <c r="I33" i="16" s="1"/>
  <c r="J33" i="16" s="1"/>
  <c r="B33" i="16"/>
  <c r="O17" i="16"/>
  <c r="N17" i="16"/>
  <c r="M17" i="16"/>
  <c r="C15" i="16"/>
  <c r="I15" i="16" s="1"/>
  <c r="B15" i="16"/>
  <c r="O16" i="16"/>
  <c r="N16" i="16"/>
  <c r="M16" i="16"/>
  <c r="O15" i="16"/>
  <c r="N15" i="16"/>
  <c r="M15" i="16"/>
  <c r="C38" i="16"/>
  <c r="I38" i="16" s="1"/>
  <c r="B38" i="16"/>
  <c r="O14" i="16"/>
  <c r="N14" i="16"/>
  <c r="M14" i="16"/>
  <c r="C37" i="16"/>
  <c r="I37" i="16" s="1"/>
  <c r="B37" i="16"/>
  <c r="O13" i="16"/>
  <c r="N13" i="16"/>
  <c r="M13" i="16"/>
  <c r="C13" i="16"/>
  <c r="I13" i="16" s="1"/>
  <c r="B13" i="16"/>
  <c r="O12" i="16"/>
  <c r="N12" i="16"/>
  <c r="M12" i="16"/>
  <c r="R12" i="16"/>
  <c r="C35" i="16"/>
  <c r="I35" i="16" s="1"/>
  <c r="J35" i="16" s="1"/>
  <c r="B35" i="16"/>
  <c r="N105" i="17"/>
  <c r="O105" i="17"/>
  <c r="P105" i="17"/>
  <c r="S105" i="17"/>
  <c r="K103" i="17"/>
  <c r="P25" i="17"/>
  <c r="J104" i="17"/>
  <c r="J101" i="17"/>
  <c r="K101" i="17" s="1"/>
  <c r="J102" i="17"/>
  <c r="K102" i="17" s="1"/>
  <c r="J106" i="17"/>
  <c r="N23" i="17"/>
  <c r="O23" i="17"/>
  <c r="P23" i="17"/>
  <c r="S23" i="17"/>
  <c r="N24" i="17"/>
  <c r="O24" i="17"/>
  <c r="N25" i="17"/>
  <c r="O25" i="17"/>
  <c r="N26" i="17"/>
  <c r="O26" i="17"/>
  <c r="N27" i="17"/>
  <c r="O27" i="17"/>
  <c r="N28" i="17"/>
  <c r="O28" i="17"/>
  <c r="N29" i="17"/>
  <c r="O29" i="17"/>
  <c r="N30" i="17"/>
  <c r="O30" i="17"/>
  <c r="P30" i="17"/>
  <c r="N31" i="17"/>
  <c r="O31" i="17"/>
  <c r="N32" i="17"/>
  <c r="O32" i="17"/>
  <c r="N33" i="17"/>
  <c r="O33" i="17"/>
  <c r="N34" i="17"/>
  <c r="O34" i="17"/>
  <c r="N35" i="17"/>
  <c r="O35" i="17"/>
  <c r="N36" i="17"/>
  <c r="O36" i="17"/>
  <c r="N37" i="17"/>
  <c r="O37" i="17"/>
  <c r="N38" i="17"/>
  <c r="O38" i="17"/>
  <c r="N39" i="17"/>
  <c r="O39" i="17"/>
  <c r="N40" i="17"/>
  <c r="O40" i="17"/>
  <c r="N41" i="17"/>
  <c r="O41" i="17"/>
  <c r="N42" i="17"/>
  <c r="O42" i="17"/>
  <c r="N43" i="17"/>
  <c r="O43" i="17"/>
  <c r="S43" i="17"/>
  <c r="N44" i="17"/>
  <c r="O44" i="17"/>
  <c r="N45" i="17"/>
  <c r="O45" i="17"/>
  <c r="N46" i="17"/>
  <c r="O46" i="17"/>
  <c r="N47" i="17"/>
  <c r="O47" i="17"/>
  <c r="N48" i="17"/>
  <c r="O48" i="17"/>
  <c r="N49" i="17"/>
  <c r="O49" i="17"/>
  <c r="N50" i="17"/>
  <c r="O50" i="17"/>
  <c r="N51" i="17"/>
  <c r="O51" i="17"/>
  <c r="N52" i="17"/>
  <c r="O52" i="17"/>
  <c r="N53" i="17"/>
  <c r="O53" i="17"/>
  <c r="N54" i="17"/>
  <c r="O54" i="17"/>
  <c r="N19" i="17"/>
  <c r="O19" i="17"/>
  <c r="S19" i="17"/>
  <c r="C26" i="17"/>
  <c r="D26" i="17"/>
  <c r="J26" i="17" s="1"/>
  <c r="K26" i="17" s="1"/>
  <c r="S29" i="17"/>
  <c r="S37" i="17"/>
  <c r="S26" i="17"/>
  <c r="S31" i="17"/>
  <c r="S45" i="17"/>
  <c r="S36" i="17"/>
  <c r="S33" i="17"/>
  <c r="S24" i="17"/>
  <c r="S49" i="17"/>
  <c r="S42" i="17"/>
  <c r="S41" i="17"/>
  <c r="S40" i="17"/>
  <c r="S47" i="17"/>
  <c r="S32" i="17"/>
  <c r="S50" i="17"/>
  <c r="S53" i="17"/>
  <c r="S34" i="17"/>
  <c r="S28" i="17"/>
  <c r="S39" i="17"/>
  <c r="S48" i="17"/>
  <c r="S46" i="17"/>
  <c r="I123" i="6" l="1"/>
  <c r="I125" i="6"/>
  <c r="I127" i="6"/>
  <c r="I126" i="6"/>
  <c r="I124" i="6"/>
  <c r="I122" i="6"/>
  <c r="I121" i="6"/>
  <c r="I119" i="6"/>
  <c r="I118" i="6"/>
  <c r="J60" i="9"/>
  <c r="K60" i="9" s="1"/>
  <c r="J55" i="9"/>
  <c r="K55" i="9" s="1"/>
  <c r="J81" i="9"/>
  <c r="K81" i="9" s="1"/>
  <c r="J31" i="9"/>
  <c r="K31" i="9" s="1"/>
  <c r="J71" i="9"/>
  <c r="K71" i="9" s="1"/>
  <c r="J66" i="9"/>
  <c r="K66" i="9" s="1"/>
  <c r="J50" i="9"/>
  <c r="K50" i="9" s="1"/>
  <c r="J65" i="9"/>
  <c r="K65" i="9" s="1"/>
  <c r="J48" i="9"/>
  <c r="K48" i="9" s="1"/>
  <c r="J69" i="9"/>
  <c r="K69" i="9" s="1"/>
  <c r="J73" i="9"/>
  <c r="K73" i="9" s="1"/>
  <c r="J53" i="9"/>
  <c r="K53" i="9" s="1"/>
  <c r="J54" i="9"/>
  <c r="K54" i="9" s="1"/>
  <c r="J72" i="9"/>
  <c r="K72" i="9" s="1"/>
  <c r="J44" i="9"/>
  <c r="K44" i="9" s="1"/>
  <c r="J52" i="9"/>
  <c r="K52" i="9" s="1"/>
  <c r="J64" i="9"/>
  <c r="K64" i="9" s="1"/>
  <c r="J76" i="9"/>
  <c r="K76" i="9" s="1"/>
  <c r="J83" i="9"/>
  <c r="K83" i="9" s="1"/>
  <c r="J43" i="9"/>
  <c r="K43" i="9" s="1"/>
  <c r="J47" i="9"/>
  <c r="K47" i="9" s="1"/>
  <c r="J68" i="9"/>
  <c r="K68" i="9" s="1"/>
  <c r="J77" i="9"/>
  <c r="K77" i="9" s="1"/>
  <c r="J51" i="9"/>
  <c r="K51" i="9" s="1"/>
  <c r="J78" i="9"/>
  <c r="K78" i="9" s="1"/>
  <c r="J57" i="9"/>
  <c r="K57" i="9" s="1"/>
  <c r="J59" i="9"/>
  <c r="K59" i="9" s="1"/>
  <c r="J80" i="9"/>
  <c r="K80" i="9" s="1"/>
  <c r="J62" i="9"/>
  <c r="K62" i="9" s="1"/>
  <c r="Q111" i="5"/>
  <c r="F226" i="6" s="1"/>
  <c r="S108" i="5"/>
  <c r="S109" i="5"/>
  <c r="K61" i="5"/>
  <c r="J111" i="5"/>
  <c r="K110" i="5"/>
  <c r="J104" i="5"/>
  <c r="P102" i="15"/>
  <c r="O209" i="6" s="1"/>
  <c r="P103" i="15"/>
  <c r="O207" i="6" s="1"/>
  <c r="P45" i="15"/>
  <c r="P46" i="15"/>
  <c r="O43" i="6" s="1"/>
  <c r="P47" i="15"/>
  <c r="O32" i="6" s="1"/>
  <c r="P54" i="15"/>
  <c r="O197" i="6" s="1"/>
  <c r="P50" i="15"/>
  <c r="P51" i="15"/>
  <c r="P52" i="15"/>
  <c r="P48" i="15"/>
  <c r="P49" i="15"/>
  <c r="P53" i="15"/>
  <c r="O38" i="6"/>
  <c r="P103" i="12"/>
  <c r="P105" i="12"/>
  <c r="P101" i="12"/>
  <c r="P102" i="12"/>
  <c r="I23" i="16"/>
  <c r="J23" i="16" s="1"/>
  <c r="P19" i="16"/>
  <c r="J14" i="6" s="1"/>
  <c r="P31" i="16"/>
  <c r="J83" i="6" s="1"/>
  <c r="P13" i="16"/>
  <c r="P23" i="16"/>
  <c r="P14" i="16"/>
  <c r="J128" i="6" s="1"/>
  <c r="P16" i="16"/>
  <c r="J25" i="6" s="1"/>
  <c r="P24" i="16"/>
  <c r="P26" i="16"/>
  <c r="P40" i="16"/>
  <c r="J38" i="6" s="1"/>
  <c r="P44" i="16"/>
  <c r="J68" i="6" s="1"/>
  <c r="P21" i="16"/>
  <c r="J41" i="6" s="1"/>
  <c r="P33" i="16"/>
  <c r="J32" i="6" s="1"/>
  <c r="P35" i="16"/>
  <c r="J152" i="6" s="1"/>
  <c r="P37" i="16"/>
  <c r="J124" i="6" s="1"/>
  <c r="P101" i="16"/>
  <c r="P103" i="16"/>
  <c r="P18" i="16"/>
  <c r="J22" i="6" s="1"/>
  <c r="P28" i="16"/>
  <c r="P30" i="16"/>
  <c r="J72" i="6" s="1"/>
  <c r="P39" i="16"/>
  <c r="P41" i="16"/>
  <c r="J64" i="6" s="1"/>
  <c r="P43" i="16"/>
  <c r="J161" i="6" s="1"/>
  <c r="P45" i="16"/>
  <c r="J166" i="6" s="1"/>
  <c r="P47" i="16"/>
  <c r="J169" i="6" s="1"/>
  <c r="P20" i="16"/>
  <c r="J92" i="6" s="1"/>
  <c r="P32" i="16"/>
  <c r="J132" i="6" s="1"/>
  <c r="P34" i="16"/>
  <c r="J143" i="6" s="1"/>
  <c r="P15" i="16"/>
  <c r="J7" i="6" s="1"/>
  <c r="P17" i="16"/>
  <c r="J15" i="6" s="1"/>
  <c r="P25" i="16"/>
  <c r="J16" i="6" s="1"/>
  <c r="P27" i="16"/>
  <c r="P29" i="16"/>
  <c r="J142" i="6" s="1"/>
  <c r="P102" i="16"/>
  <c r="P12" i="16"/>
  <c r="J8" i="6" s="1"/>
  <c r="P22" i="16"/>
  <c r="J48" i="6" s="1"/>
  <c r="P36" i="16"/>
  <c r="J42" i="6" s="1"/>
  <c r="P38" i="16"/>
  <c r="J155" i="6" s="1"/>
  <c r="P42" i="16"/>
  <c r="J9" i="6" s="1"/>
  <c r="P46" i="16"/>
  <c r="J168" i="6" s="1"/>
  <c r="P48" i="16"/>
  <c r="J171" i="6" s="1"/>
  <c r="J36" i="16"/>
  <c r="Q105" i="17"/>
  <c r="J13" i="16"/>
  <c r="J39" i="16"/>
  <c r="J17" i="16"/>
  <c r="J48" i="16"/>
  <c r="J19" i="16"/>
  <c r="J31" i="16"/>
  <c r="J46" i="16"/>
  <c r="J12" i="16"/>
  <c r="J18" i="16"/>
  <c r="J28" i="16"/>
  <c r="J44" i="16"/>
  <c r="J24" i="16"/>
  <c r="J20" i="16"/>
  <c r="J16" i="16"/>
  <c r="J15" i="16"/>
  <c r="J41" i="16"/>
  <c r="J34" i="16"/>
  <c r="J25" i="16"/>
  <c r="J29" i="16"/>
  <c r="J37" i="16"/>
  <c r="J38" i="16"/>
  <c r="J42" i="16"/>
  <c r="J32" i="16"/>
  <c r="J45" i="16"/>
  <c r="J47" i="16"/>
  <c r="J27" i="16"/>
  <c r="J21" i="16"/>
  <c r="J14" i="16"/>
  <c r="J40" i="16"/>
  <c r="P38" i="17"/>
  <c r="P48" i="17"/>
  <c r="P27" i="17"/>
  <c r="P53" i="17"/>
  <c r="P40" i="17"/>
  <c r="P50" i="17"/>
  <c r="Q50" i="17" s="1"/>
  <c r="P37" i="17"/>
  <c r="Q37" i="17" s="1"/>
  <c r="P29" i="17"/>
  <c r="Q29" i="17" s="1"/>
  <c r="P51" i="17"/>
  <c r="P43" i="17"/>
  <c r="Q43" i="17" s="1"/>
  <c r="P35" i="17"/>
  <c r="P45" i="17"/>
  <c r="Q45" i="17" s="1"/>
  <c r="P32" i="17"/>
  <c r="Q32" i="17" s="1"/>
  <c r="P24" i="17"/>
  <c r="Q24" i="17" s="1"/>
  <c r="P19" i="17"/>
  <c r="Q19" i="17" s="1"/>
  <c r="P47" i="17"/>
  <c r="Q47" i="17" s="1"/>
  <c r="P42" i="17"/>
  <c r="P34" i="17"/>
  <c r="Q34" i="17" s="1"/>
  <c r="P26" i="17"/>
  <c r="P31" i="17"/>
  <c r="P52" i="17"/>
  <c r="P44" i="17"/>
  <c r="P39" i="17"/>
  <c r="P49" i="17"/>
  <c r="P36" i="17"/>
  <c r="P28" i="17"/>
  <c r="P54" i="17"/>
  <c r="Q54" i="17" s="1"/>
  <c r="I88" i="6" s="1"/>
  <c r="P46" i="17"/>
  <c r="P41" i="17"/>
  <c r="Q41" i="17" s="1"/>
  <c r="P33" i="17"/>
  <c r="Q33" i="17" s="1"/>
  <c r="Q25" i="17"/>
  <c r="Q30" i="17"/>
  <c r="S35" i="17"/>
  <c r="S44" i="17"/>
  <c r="Q23" i="17"/>
  <c r="S27" i="17"/>
  <c r="S51" i="17"/>
  <c r="S38" i="17"/>
  <c r="S25" i="17"/>
  <c r="S54" i="17"/>
  <c r="S30" i="17"/>
  <c r="S52" i="17"/>
  <c r="N102" i="17"/>
  <c r="O102" i="17"/>
  <c r="P102" i="17"/>
  <c r="S102" i="17"/>
  <c r="N103" i="17"/>
  <c r="O103" i="17"/>
  <c r="P103" i="17"/>
  <c r="S103" i="17"/>
  <c r="K104" i="17"/>
  <c r="N104" i="17"/>
  <c r="O104" i="17"/>
  <c r="P104" i="17"/>
  <c r="S104" i="17"/>
  <c r="S101" i="17"/>
  <c r="P101" i="17"/>
  <c r="O101" i="17"/>
  <c r="N101" i="17"/>
  <c r="K106" i="17"/>
  <c r="D27" i="17"/>
  <c r="C27" i="17"/>
  <c r="D21" i="17"/>
  <c r="C21" i="17"/>
  <c r="J24" i="17"/>
  <c r="K24" i="17" s="1"/>
  <c r="D22" i="17"/>
  <c r="C22" i="17"/>
  <c r="D25" i="17"/>
  <c r="C25" i="17"/>
  <c r="D18" i="17"/>
  <c r="C18" i="17"/>
  <c r="D13" i="17"/>
  <c r="C13" i="17"/>
  <c r="D23" i="17"/>
  <c r="C23" i="17"/>
  <c r="D14" i="17"/>
  <c r="C14" i="17"/>
  <c r="D32" i="17"/>
  <c r="C32" i="17"/>
  <c r="D20" i="17"/>
  <c r="C20" i="17"/>
  <c r="D34" i="17"/>
  <c r="C34" i="17"/>
  <c r="D28" i="17"/>
  <c r="C28" i="17"/>
  <c r="S22" i="17"/>
  <c r="P22" i="17"/>
  <c r="O22" i="17"/>
  <c r="N22" i="17"/>
  <c r="S21" i="17"/>
  <c r="P21" i="17"/>
  <c r="O21" i="17"/>
  <c r="N21" i="17"/>
  <c r="S20" i="17"/>
  <c r="P20" i="17"/>
  <c r="O20" i="17"/>
  <c r="N20" i="17"/>
  <c r="S18" i="17"/>
  <c r="P18" i="17"/>
  <c r="O18" i="17"/>
  <c r="N18" i="17"/>
  <c r="S17" i="17"/>
  <c r="P17" i="17"/>
  <c r="O17" i="17"/>
  <c r="N17" i="17"/>
  <c r="J50" i="17"/>
  <c r="K50" i="17" s="1"/>
  <c r="S16" i="17"/>
  <c r="P16" i="17"/>
  <c r="O16" i="17"/>
  <c r="N16" i="17"/>
  <c r="S15" i="17"/>
  <c r="P15" i="17"/>
  <c r="O15" i="17"/>
  <c r="N15" i="17"/>
  <c r="S14" i="17"/>
  <c r="P14" i="17"/>
  <c r="O14" i="17"/>
  <c r="N14" i="17"/>
  <c r="D12" i="17"/>
  <c r="C12" i="17"/>
  <c r="S13" i="17"/>
  <c r="P13" i="17"/>
  <c r="O13" i="17"/>
  <c r="N13" i="17"/>
  <c r="S12" i="17"/>
  <c r="P12" i="17"/>
  <c r="O12" i="17"/>
  <c r="N12" i="17"/>
  <c r="C20" i="10"/>
  <c r="C21" i="10"/>
  <c r="C18" i="10"/>
  <c r="C19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12" i="10"/>
  <c r="C13" i="10"/>
  <c r="C14" i="10"/>
  <c r="C15" i="10"/>
  <c r="C16" i="10"/>
  <c r="C17" i="10"/>
  <c r="K218" i="6"/>
  <c r="K214" i="6"/>
  <c r="K224" i="6"/>
  <c r="K222" i="6"/>
  <c r="K223" i="6"/>
  <c r="K226" i="6"/>
  <c r="K225" i="6"/>
  <c r="K127" i="6"/>
  <c r="K18" i="6"/>
  <c r="K49" i="6"/>
  <c r="K25" i="6"/>
  <c r="K23" i="6"/>
  <c r="K133" i="6"/>
  <c r="K30" i="6"/>
  <c r="K34" i="6"/>
  <c r="K130" i="6"/>
  <c r="K53" i="6"/>
  <c r="K27" i="6"/>
  <c r="K134" i="6"/>
  <c r="K122" i="6"/>
  <c r="K129" i="6"/>
  <c r="K61" i="6"/>
  <c r="K83" i="6"/>
  <c r="K137" i="6"/>
  <c r="K126" i="6"/>
  <c r="K144" i="6"/>
  <c r="K44" i="6"/>
  <c r="K72" i="6"/>
  <c r="K52" i="6"/>
  <c r="K45" i="6"/>
  <c r="K60" i="6"/>
  <c r="K37" i="6"/>
  <c r="K63" i="6"/>
  <c r="K132" i="6"/>
  <c r="K50" i="6"/>
  <c r="K64" i="6"/>
  <c r="K54" i="6"/>
  <c r="K160" i="6"/>
  <c r="K96" i="6"/>
  <c r="K79" i="6"/>
  <c r="K142" i="6"/>
  <c r="K80" i="6"/>
  <c r="K42" i="6"/>
  <c r="K43" i="6"/>
  <c r="K46" i="6"/>
  <c r="K71" i="6"/>
  <c r="K95" i="6"/>
  <c r="K98" i="6"/>
  <c r="K192" i="6"/>
  <c r="K99" i="6"/>
  <c r="K100" i="6"/>
  <c r="K193" i="6"/>
  <c r="K109" i="6"/>
  <c r="K86" i="6"/>
  <c r="K158" i="6"/>
  <c r="K110" i="6"/>
  <c r="K81" i="6"/>
  <c r="K194" i="6"/>
  <c r="K124" i="6"/>
  <c r="K65" i="6"/>
  <c r="K197" i="6"/>
  <c r="K62" i="6"/>
  <c r="K118" i="6"/>
  <c r="K85" i="6"/>
  <c r="K119" i="6"/>
  <c r="K90" i="6"/>
  <c r="K35" i="6"/>
  <c r="K154" i="6"/>
  <c r="K120" i="6"/>
  <c r="K121" i="6"/>
  <c r="K165" i="6"/>
  <c r="K157" i="6"/>
  <c r="K156" i="6"/>
  <c r="K151" i="6"/>
  <c r="K125" i="6"/>
  <c r="K150" i="6"/>
  <c r="D212" i="6"/>
  <c r="R43" i="10"/>
  <c r="R42" i="10"/>
  <c r="R12" i="10"/>
  <c r="I62" i="6" l="1"/>
  <c r="I14" i="6"/>
  <c r="I16" i="6"/>
  <c r="I47" i="6"/>
  <c r="I8" i="6"/>
  <c r="I49" i="6"/>
  <c r="I29" i="6"/>
  <c r="Q42" i="17"/>
  <c r="Q31" i="17"/>
  <c r="I37" i="6" s="1"/>
  <c r="Q49" i="17"/>
  <c r="I82" i="6" s="1"/>
  <c r="Q48" i="17"/>
  <c r="Q36" i="17"/>
  <c r="Q51" i="17"/>
  <c r="Q38" i="17"/>
  <c r="I72" i="6" s="1"/>
  <c r="Q27" i="17"/>
  <c r="Q28" i="17"/>
  <c r="Q35" i="17"/>
  <c r="I33" i="6" s="1"/>
  <c r="Q39" i="17"/>
  <c r="Q44" i="17"/>
  <c r="I45" i="6" s="1"/>
  <c r="Q26" i="17"/>
  <c r="Q52" i="17"/>
  <c r="Q40" i="17"/>
  <c r="I46" i="6" s="1"/>
  <c r="Q46" i="17"/>
  <c r="Q53" i="17"/>
  <c r="S56" i="9"/>
  <c r="G107" i="6"/>
  <c r="S58" i="9"/>
  <c r="S59" i="9"/>
  <c r="S57" i="9"/>
  <c r="S55" i="9"/>
  <c r="S65" i="5"/>
  <c r="S64" i="5"/>
  <c r="Q66" i="5"/>
  <c r="F74" i="6" s="1"/>
  <c r="S111" i="5"/>
  <c r="K109" i="5"/>
  <c r="K104" i="5"/>
  <c r="Q109" i="5"/>
  <c r="F224" i="6" s="1"/>
  <c r="K111" i="5"/>
  <c r="Q108" i="5"/>
  <c r="F223" i="6" s="1"/>
  <c r="Q110" i="5"/>
  <c r="F225" i="6" s="1"/>
  <c r="S110" i="5"/>
  <c r="S66" i="5"/>
  <c r="Q64" i="5"/>
  <c r="F113" i="6" s="1"/>
  <c r="Q65" i="5"/>
  <c r="F109" i="6" s="1"/>
  <c r="P105" i="15"/>
  <c r="O196" i="6"/>
  <c r="O71" i="6"/>
  <c r="O57" i="6"/>
  <c r="O173" i="6"/>
  <c r="O96" i="6"/>
  <c r="O85" i="6"/>
  <c r="J145" i="6"/>
  <c r="J67" i="6"/>
  <c r="J146" i="6"/>
  <c r="J59" i="6"/>
  <c r="J122" i="6"/>
  <c r="P105" i="16"/>
  <c r="P55" i="16"/>
  <c r="J2" i="6" s="1"/>
  <c r="J19" i="17"/>
  <c r="K19" i="17" s="1"/>
  <c r="J37" i="17"/>
  <c r="K37" i="17" s="1"/>
  <c r="J57" i="17"/>
  <c r="K57" i="17" s="1"/>
  <c r="J14" i="17"/>
  <c r="K14" i="17" s="1"/>
  <c r="J42" i="17"/>
  <c r="K42" i="17" s="1"/>
  <c r="J56" i="17"/>
  <c r="K56" i="17" s="1"/>
  <c r="J35" i="17"/>
  <c r="K35" i="17" s="1"/>
  <c r="J59" i="17"/>
  <c r="K59" i="17" s="1"/>
  <c r="J39" i="17"/>
  <c r="K39" i="17" s="1"/>
  <c r="J55" i="17"/>
  <c r="K55" i="17" s="1"/>
  <c r="K43" i="17"/>
  <c r="Q12" i="17"/>
  <c r="Q16" i="17"/>
  <c r="J47" i="17"/>
  <c r="K47" i="17" s="1"/>
  <c r="Q21" i="17"/>
  <c r="J27" i="17"/>
  <c r="K27" i="17" s="1"/>
  <c r="J53" i="17"/>
  <c r="K53" i="17" s="1"/>
  <c r="J33" i="17"/>
  <c r="K33" i="17" s="1"/>
  <c r="J22" i="17"/>
  <c r="K22" i="17" s="1"/>
  <c r="J32" i="17"/>
  <c r="K32" i="17" s="1"/>
  <c r="Q22" i="17"/>
  <c r="J21" i="17"/>
  <c r="K21" i="17" s="1"/>
  <c r="Q104" i="17"/>
  <c r="I219" i="6" s="1"/>
  <c r="J45" i="17"/>
  <c r="K45" i="17" s="1"/>
  <c r="J17" i="17"/>
  <c r="K17" i="17" s="1"/>
  <c r="J15" i="17"/>
  <c r="K15" i="17" s="1"/>
  <c r="J51" i="17"/>
  <c r="K51" i="17" s="1"/>
  <c r="J23" i="17"/>
  <c r="K23" i="17" s="1"/>
  <c r="J54" i="17"/>
  <c r="K54" i="17" s="1"/>
  <c r="J64" i="17"/>
  <c r="K64" i="17" s="1"/>
  <c r="J12" i="17"/>
  <c r="K12" i="17" s="1"/>
  <c r="J18" i="17"/>
  <c r="K18" i="17" s="1"/>
  <c r="J34" i="17"/>
  <c r="K34" i="17" s="1"/>
  <c r="J16" i="17"/>
  <c r="K16" i="17" s="1"/>
  <c r="J44" i="17"/>
  <c r="K44" i="17" s="1"/>
  <c r="J13" i="17"/>
  <c r="K13" i="17" s="1"/>
  <c r="J20" i="17"/>
  <c r="K20" i="17" s="1"/>
  <c r="J38" i="17"/>
  <c r="K38" i="17" s="1"/>
  <c r="J28" i="17"/>
  <c r="K28" i="17" s="1"/>
  <c r="J48" i="17"/>
  <c r="K48" i="17" s="1"/>
  <c r="J25" i="17"/>
  <c r="K25" i="17" s="1"/>
  <c r="Q18" i="17"/>
  <c r="Q102" i="17"/>
  <c r="I209" i="6" s="1"/>
  <c r="Q14" i="17"/>
  <c r="Q13" i="17"/>
  <c r="Q17" i="17"/>
  <c r="Q101" i="17"/>
  <c r="I220" i="6" s="1"/>
  <c r="Q103" i="17"/>
  <c r="I207" i="6" s="1"/>
  <c r="Q15" i="17"/>
  <c r="Q20" i="17"/>
  <c r="B65" i="10"/>
  <c r="I65" i="10"/>
  <c r="J65" i="10" s="1"/>
  <c r="M73" i="10"/>
  <c r="N73" i="10"/>
  <c r="O73" i="10"/>
  <c r="R73" i="10"/>
  <c r="B48" i="10"/>
  <c r="I48" i="10"/>
  <c r="J48" i="10" s="1"/>
  <c r="M64" i="10"/>
  <c r="N64" i="10"/>
  <c r="O64" i="10"/>
  <c r="R64" i="10"/>
  <c r="B34" i="10"/>
  <c r="I34" i="10"/>
  <c r="J34" i="10" s="1"/>
  <c r="M65" i="10"/>
  <c r="N65" i="10"/>
  <c r="O65" i="10"/>
  <c r="R65" i="10"/>
  <c r="B44" i="10"/>
  <c r="I44" i="10"/>
  <c r="J44" i="10" s="1"/>
  <c r="M66" i="10"/>
  <c r="N66" i="10"/>
  <c r="O66" i="10"/>
  <c r="R66" i="10"/>
  <c r="B59" i="10"/>
  <c r="I59" i="10"/>
  <c r="J59" i="10" s="1"/>
  <c r="M67" i="10"/>
  <c r="N67" i="10"/>
  <c r="O67" i="10"/>
  <c r="R67" i="10"/>
  <c r="B36" i="10"/>
  <c r="I36" i="10"/>
  <c r="J36" i="10" s="1"/>
  <c r="M68" i="10"/>
  <c r="P68" i="10" s="1"/>
  <c r="K187" i="6" s="1"/>
  <c r="N68" i="10"/>
  <c r="O68" i="10"/>
  <c r="R68" i="10"/>
  <c r="B73" i="10"/>
  <c r="I73" i="10"/>
  <c r="J73" i="10" s="1"/>
  <c r="M69" i="10"/>
  <c r="N69" i="10"/>
  <c r="O69" i="10"/>
  <c r="R69" i="10"/>
  <c r="B49" i="10"/>
  <c r="I49" i="10"/>
  <c r="J49" i="10" s="1"/>
  <c r="M70" i="10"/>
  <c r="N70" i="10"/>
  <c r="O70" i="10"/>
  <c r="R70" i="10"/>
  <c r="B69" i="10"/>
  <c r="I69" i="10"/>
  <c r="J69" i="10" s="1"/>
  <c r="M71" i="10"/>
  <c r="N71" i="10"/>
  <c r="O71" i="10"/>
  <c r="R71" i="10"/>
  <c r="B75" i="10"/>
  <c r="C75" i="10"/>
  <c r="B58" i="10"/>
  <c r="I58" i="10"/>
  <c r="J58" i="10" s="1"/>
  <c r="M72" i="10"/>
  <c r="N72" i="10"/>
  <c r="O72" i="10"/>
  <c r="R72" i="10"/>
  <c r="D16" i="14"/>
  <c r="J16" i="14" s="1"/>
  <c r="D18" i="14"/>
  <c r="J18" i="14" s="1"/>
  <c r="D25" i="14"/>
  <c r="J25" i="14" s="1"/>
  <c r="D28" i="14"/>
  <c r="J28" i="14" s="1"/>
  <c r="D30" i="14"/>
  <c r="J30" i="14" s="1"/>
  <c r="D19" i="14"/>
  <c r="J19" i="14" s="1"/>
  <c r="D12" i="14"/>
  <c r="J12" i="14" s="1"/>
  <c r="D31" i="14"/>
  <c r="J31" i="14" s="1"/>
  <c r="D29" i="14"/>
  <c r="J29" i="14" s="1"/>
  <c r="D22" i="14"/>
  <c r="J22" i="14" s="1"/>
  <c r="D21" i="14"/>
  <c r="J21" i="14" s="1"/>
  <c r="D34" i="14"/>
  <c r="J34" i="14" s="1"/>
  <c r="D27" i="14"/>
  <c r="J27" i="14" s="1"/>
  <c r="D35" i="14"/>
  <c r="J35" i="14" s="1"/>
  <c r="D37" i="14"/>
  <c r="J37" i="14" s="1"/>
  <c r="D24" i="14"/>
  <c r="J24" i="14" s="1"/>
  <c r="D36" i="14"/>
  <c r="J36" i="14" s="1"/>
  <c r="D38" i="14"/>
  <c r="J38" i="14" s="1"/>
  <c r="D26" i="14"/>
  <c r="J26" i="14" s="1"/>
  <c r="D33" i="14"/>
  <c r="J33" i="14" s="1"/>
  <c r="D14" i="14"/>
  <c r="J14" i="14" s="1"/>
  <c r="D13" i="14"/>
  <c r="J13" i="14" s="1"/>
  <c r="D15" i="14"/>
  <c r="J15" i="14" s="1"/>
  <c r="D17" i="14"/>
  <c r="J17" i="14" s="1"/>
  <c r="D23" i="14"/>
  <c r="J23" i="14" s="1"/>
  <c r="D32" i="14"/>
  <c r="J32" i="14" s="1"/>
  <c r="D20" i="14"/>
  <c r="J20" i="14" s="1"/>
  <c r="Q257" i="6"/>
  <c r="C9" i="6"/>
  <c r="C126" i="6"/>
  <c r="C16" i="6"/>
  <c r="C129" i="6"/>
  <c r="C142" i="6"/>
  <c r="C73" i="6"/>
  <c r="D222" i="6"/>
  <c r="D218" i="6"/>
  <c r="D224" i="6"/>
  <c r="D223" i="6"/>
  <c r="D226" i="6"/>
  <c r="D214" i="6"/>
  <c r="D225" i="6"/>
  <c r="C23" i="6"/>
  <c r="C99" i="6"/>
  <c r="C133" i="6"/>
  <c r="C34" i="6"/>
  <c r="C95" i="6"/>
  <c r="D95" i="6"/>
  <c r="C6" i="6"/>
  <c r="D6" i="6"/>
  <c r="D23" i="6"/>
  <c r="D99" i="6"/>
  <c r="D133" i="6"/>
  <c r="D34" i="6"/>
  <c r="D26" i="9"/>
  <c r="D56" i="9"/>
  <c r="D67" i="9"/>
  <c r="D30" i="9"/>
  <c r="D24" i="9"/>
  <c r="D13" i="9"/>
  <c r="D38" i="9"/>
  <c r="D45" i="9"/>
  <c r="D18" i="9"/>
  <c r="D35" i="9"/>
  <c r="D46" i="9"/>
  <c r="D42" i="9"/>
  <c r="D28" i="9"/>
  <c r="D21" i="9"/>
  <c r="D63" i="9"/>
  <c r="D58" i="9"/>
  <c r="D74" i="9"/>
  <c r="D25" i="9"/>
  <c r="D39" i="9"/>
  <c r="D34" i="9"/>
  <c r="D16" i="9"/>
  <c r="D15" i="9"/>
  <c r="D70" i="9"/>
  <c r="D17" i="9"/>
  <c r="D22" i="9"/>
  <c r="D87" i="9"/>
  <c r="D36" i="9"/>
  <c r="D12" i="9"/>
  <c r="D40" i="9"/>
  <c r="D29" i="9"/>
  <c r="D61" i="9"/>
  <c r="D82" i="9"/>
  <c r="J82" i="9" s="1"/>
  <c r="K82" i="9" s="1"/>
  <c r="D19" i="9"/>
  <c r="D27" i="9"/>
  <c r="D41" i="9"/>
  <c r="D37" i="9"/>
  <c r="D32" i="9"/>
  <c r="D20" i="9"/>
  <c r="D33" i="9"/>
  <c r="D75" i="9"/>
  <c r="D14" i="9"/>
  <c r="D23" i="9"/>
  <c r="D108" i="9"/>
  <c r="J108" i="9" s="1"/>
  <c r="K108" i="9" s="1"/>
  <c r="D103" i="9"/>
  <c r="J103" i="9" s="1"/>
  <c r="K103" i="9" s="1"/>
  <c r="D107" i="9"/>
  <c r="J107" i="9" s="1"/>
  <c r="K107" i="9" s="1"/>
  <c r="D102" i="9"/>
  <c r="J102" i="9" s="1"/>
  <c r="K102" i="9" s="1"/>
  <c r="D106" i="9"/>
  <c r="J106" i="9" s="1"/>
  <c r="K106" i="9" s="1"/>
  <c r="D105" i="9"/>
  <c r="J105" i="9" s="1"/>
  <c r="K105" i="9" s="1"/>
  <c r="D101" i="9"/>
  <c r="J101" i="9" s="1"/>
  <c r="K101" i="9" s="1"/>
  <c r="D104" i="9"/>
  <c r="J104" i="9" s="1"/>
  <c r="K104" i="9" s="1"/>
  <c r="D49" i="9"/>
  <c r="C26" i="9"/>
  <c r="C56" i="9"/>
  <c r="C67" i="9"/>
  <c r="C30" i="9"/>
  <c r="C24" i="9"/>
  <c r="C13" i="9"/>
  <c r="C38" i="9"/>
  <c r="C45" i="9"/>
  <c r="C18" i="9"/>
  <c r="C35" i="9"/>
  <c r="C46" i="9"/>
  <c r="C42" i="9"/>
  <c r="C28" i="9"/>
  <c r="C21" i="9"/>
  <c r="C63" i="9"/>
  <c r="C58" i="9"/>
  <c r="C74" i="9"/>
  <c r="C25" i="9"/>
  <c r="C39" i="9"/>
  <c r="C34" i="9"/>
  <c r="C16" i="9"/>
  <c r="C15" i="9"/>
  <c r="C70" i="9"/>
  <c r="C17" i="9"/>
  <c r="C22" i="9"/>
  <c r="C87" i="9"/>
  <c r="C36" i="9"/>
  <c r="C12" i="9"/>
  <c r="C29" i="9"/>
  <c r="C61" i="9"/>
  <c r="C82" i="9"/>
  <c r="C19" i="9"/>
  <c r="C27" i="9"/>
  <c r="C37" i="9"/>
  <c r="C32" i="9"/>
  <c r="C20" i="9"/>
  <c r="C33" i="9"/>
  <c r="C75" i="9"/>
  <c r="C14" i="9"/>
  <c r="C23" i="9"/>
  <c r="C108" i="9"/>
  <c r="C103" i="9"/>
  <c r="C107" i="9"/>
  <c r="C102" i="9"/>
  <c r="C106" i="9"/>
  <c r="C105" i="9"/>
  <c r="C101" i="9"/>
  <c r="C104" i="9"/>
  <c r="C49" i="9"/>
  <c r="I89" i="6" l="1"/>
  <c r="I120" i="6"/>
  <c r="I208" i="6"/>
  <c r="I15" i="6"/>
  <c r="I76" i="6"/>
  <c r="I55" i="6"/>
  <c r="I80" i="6"/>
  <c r="I11" i="6"/>
  <c r="I39" i="6"/>
  <c r="I10" i="6"/>
  <c r="I20" i="6"/>
  <c r="I58" i="6"/>
  <c r="I23" i="6"/>
  <c r="I7" i="6"/>
  <c r="Q68" i="17"/>
  <c r="I2" i="6" s="1"/>
  <c r="I44" i="6"/>
  <c r="I12" i="6"/>
  <c r="I13" i="6"/>
  <c r="I35" i="6"/>
  <c r="I50" i="6"/>
  <c r="I90" i="6"/>
  <c r="I53" i="6"/>
  <c r="I6" i="6"/>
  <c r="I9" i="6"/>
  <c r="I85" i="6"/>
  <c r="I129" i="6"/>
  <c r="I25" i="6"/>
  <c r="I17" i="6"/>
  <c r="I67" i="6"/>
  <c r="I32" i="6"/>
  <c r="I83" i="6"/>
  <c r="I221" i="6"/>
  <c r="Q109" i="17"/>
  <c r="I203" i="6" s="1"/>
  <c r="I42" i="6"/>
  <c r="G108" i="6"/>
  <c r="G100" i="6"/>
  <c r="G106" i="6"/>
  <c r="G42" i="6"/>
  <c r="G82" i="6"/>
  <c r="G98" i="6"/>
  <c r="G43" i="6"/>
  <c r="G85" i="6"/>
  <c r="G105" i="6"/>
  <c r="G103" i="6"/>
  <c r="G94" i="6"/>
  <c r="G96" i="6"/>
  <c r="G102" i="6"/>
  <c r="G91" i="6"/>
  <c r="G95" i="6"/>
  <c r="G71" i="6"/>
  <c r="G87" i="6"/>
  <c r="G99" i="6"/>
  <c r="G92" i="6"/>
  <c r="G64" i="6"/>
  <c r="G97" i="6"/>
  <c r="G104" i="6"/>
  <c r="G69" i="6"/>
  <c r="J20" i="9"/>
  <c r="K20" i="9" s="1"/>
  <c r="J29" i="9"/>
  <c r="K29" i="9" s="1"/>
  <c r="J25" i="9"/>
  <c r="K25" i="9" s="1"/>
  <c r="J46" i="9"/>
  <c r="K46" i="9" s="1"/>
  <c r="J67" i="9"/>
  <c r="K67" i="9" s="1"/>
  <c r="J32" i="9"/>
  <c r="K32" i="9" s="1"/>
  <c r="J22" i="9"/>
  <c r="K22" i="9" s="1"/>
  <c r="J74" i="9"/>
  <c r="K74" i="9" s="1"/>
  <c r="J35" i="9"/>
  <c r="K35" i="9" s="1"/>
  <c r="J56" i="9"/>
  <c r="K56" i="9" s="1"/>
  <c r="J49" i="9"/>
  <c r="K49" i="9" s="1"/>
  <c r="J37" i="9"/>
  <c r="K37" i="9" s="1"/>
  <c r="J40" i="9"/>
  <c r="K40" i="9" s="1"/>
  <c r="J17" i="9"/>
  <c r="K17" i="9" s="1"/>
  <c r="J58" i="9"/>
  <c r="K58" i="9" s="1"/>
  <c r="J18" i="9"/>
  <c r="K18" i="9" s="1"/>
  <c r="J26" i="9"/>
  <c r="K26" i="9" s="1"/>
  <c r="J41" i="9"/>
  <c r="K41" i="9" s="1"/>
  <c r="J12" i="9"/>
  <c r="K12" i="9" s="1"/>
  <c r="J70" i="9"/>
  <c r="K70" i="9" s="1"/>
  <c r="J63" i="9"/>
  <c r="K63" i="9" s="1"/>
  <c r="J45" i="9"/>
  <c r="K45" i="9" s="1"/>
  <c r="J23" i="9"/>
  <c r="K23" i="9" s="1"/>
  <c r="J27" i="9"/>
  <c r="K27" i="9" s="1"/>
  <c r="J36" i="9"/>
  <c r="K36" i="9" s="1"/>
  <c r="J15" i="9"/>
  <c r="K15" i="9" s="1"/>
  <c r="J38" i="9"/>
  <c r="K38" i="9" s="1"/>
  <c r="J14" i="9"/>
  <c r="K14" i="9" s="1"/>
  <c r="J19" i="9"/>
  <c r="K19" i="9" s="1"/>
  <c r="J16" i="9"/>
  <c r="K16" i="9" s="1"/>
  <c r="J21" i="9"/>
  <c r="K21" i="9" s="1"/>
  <c r="J13" i="9"/>
  <c r="K13" i="9" s="1"/>
  <c r="J75" i="9"/>
  <c r="K75" i="9" s="1"/>
  <c r="J34" i="9"/>
  <c r="K34" i="9" s="1"/>
  <c r="J28" i="9"/>
  <c r="K28" i="9" s="1"/>
  <c r="J24" i="9"/>
  <c r="K24" i="9" s="1"/>
  <c r="J33" i="9"/>
  <c r="K33" i="9" s="1"/>
  <c r="J61" i="9"/>
  <c r="K61" i="9" s="1"/>
  <c r="J39" i="9"/>
  <c r="K39" i="9" s="1"/>
  <c r="J42" i="9"/>
  <c r="K42" i="9" s="1"/>
  <c r="J30" i="9"/>
  <c r="K30" i="9" s="1"/>
  <c r="J3" i="6"/>
  <c r="J4" i="6" s="1"/>
  <c r="P72" i="10"/>
  <c r="K177" i="6" s="1"/>
  <c r="P70" i="10"/>
  <c r="K183" i="6" s="1"/>
  <c r="P67" i="10"/>
  <c r="K182" i="6" s="1"/>
  <c r="P64" i="10"/>
  <c r="K178" i="6" s="1"/>
  <c r="P66" i="10"/>
  <c r="K89" i="6" s="1"/>
  <c r="P73" i="10"/>
  <c r="K185" i="6" s="1"/>
  <c r="P65" i="10"/>
  <c r="K184" i="6" s="1"/>
  <c r="P69" i="10"/>
  <c r="K180" i="6" s="1"/>
  <c r="P71" i="10"/>
  <c r="K186" i="6" s="1"/>
  <c r="I204" i="6" l="1"/>
  <c r="I205" i="6" s="1"/>
  <c r="S37" i="9"/>
  <c r="S18" i="9"/>
  <c r="S47" i="9"/>
  <c r="S25" i="9"/>
  <c r="S52" i="9"/>
  <c r="S32" i="9"/>
  <c r="S44" i="9"/>
  <c r="S26" i="9"/>
  <c r="S42" i="9"/>
  <c r="S17" i="9"/>
  <c r="S49" i="9"/>
  <c r="S45" i="9"/>
  <c r="S16" i="9"/>
  <c r="S50" i="9"/>
  <c r="S48" i="9"/>
  <c r="S21" i="9"/>
  <c r="S51" i="9"/>
  <c r="S41" i="9"/>
  <c r="S20" i="9"/>
  <c r="S35" i="9"/>
  <c r="S38" i="9"/>
  <c r="S46" i="9"/>
  <c r="S19" i="9"/>
  <c r="S30" i="9"/>
  <c r="S27" i="9"/>
  <c r="S12" i="9"/>
  <c r="S15" i="9"/>
  <c r="S33" i="9"/>
  <c r="S39" i="9"/>
  <c r="S14" i="9"/>
  <c r="S31" i="9"/>
  <c r="S22" i="9"/>
  <c r="S36" i="9"/>
  <c r="S53" i="9"/>
  <c r="S40" i="9"/>
  <c r="S43" i="9"/>
  <c r="S28" i="9"/>
  <c r="S34" i="9"/>
  <c r="S24" i="9"/>
  <c r="S23" i="9"/>
  <c r="S29" i="9"/>
  <c r="S54" i="9"/>
  <c r="C43" i="6"/>
  <c r="D43" i="6"/>
  <c r="C158" i="6"/>
  <c r="D158" i="6"/>
  <c r="C45" i="6"/>
  <c r="D45" i="6"/>
  <c r="D129" i="6"/>
  <c r="C12" i="6"/>
  <c r="D12" i="6"/>
  <c r="C20" i="6"/>
  <c r="D20" i="6"/>
  <c r="C44" i="6" l="1"/>
  <c r="D44" i="6"/>
  <c r="C194" i="6"/>
  <c r="D194" i="6"/>
  <c r="C46" i="6"/>
  <c r="D46" i="6"/>
  <c r="C110" i="6"/>
  <c r="D110" i="6"/>
  <c r="C38" i="6"/>
  <c r="D38" i="6"/>
  <c r="C81" i="6"/>
  <c r="D81" i="6"/>
  <c r="C128" i="6"/>
  <c r="D128" i="6"/>
  <c r="C57" i="6"/>
  <c r="D57" i="6"/>
  <c r="C22" i="6"/>
  <c r="D22" i="6"/>
  <c r="C65" i="6"/>
  <c r="D65" i="6"/>
  <c r="N63" i="5"/>
  <c r="O63" i="5"/>
  <c r="P63" i="5"/>
  <c r="S63" i="5"/>
  <c r="C14" i="5"/>
  <c r="D14" i="5"/>
  <c r="J14" i="5" s="1"/>
  <c r="Q63" i="5" l="1"/>
  <c r="F112" i="6" s="1"/>
  <c r="S106" i="5"/>
  <c r="O106" i="5"/>
  <c r="N106" i="5"/>
  <c r="S105" i="5"/>
  <c r="O105" i="5"/>
  <c r="N105" i="5"/>
  <c r="S104" i="5"/>
  <c r="O104" i="5"/>
  <c r="N104" i="5"/>
  <c r="S103" i="5"/>
  <c r="O103" i="5"/>
  <c r="N103" i="5"/>
  <c r="S102" i="5"/>
  <c r="O102" i="5"/>
  <c r="N102" i="5"/>
  <c r="S101" i="5"/>
  <c r="O101" i="5"/>
  <c r="N101" i="5"/>
  <c r="S100" i="5"/>
  <c r="O100" i="5"/>
  <c r="N100" i="5"/>
  <c r="N47" i="5"/>
  <c r="O47" i="5"/>
  <c r="P47" i="5"/>
  <c r="S47" i="5"/>
  <c r="N48" i="5"/>
  <c r="O48" i="5"/>
  <c r="P48" i="5"/>
  <c r="S48" i="5"/>
  <c r="N49" i="5"/>
  <c r="O49" i="5"/>
  <c r="P49" i="5"/>
  <c r="S49" i="5"/>
  <c r="N50" i="5"/>
  <c r="O50" i="5"/>
  <c r="P50" i="5"/>
  <c r="S50" i="5"/>
  <c r="N51" i="5"/>
  <c r="O51" i="5"/>
  <c r="P51" i="5"/>
  <c r="S51" i="5"/>
  <c r="N52" i="5"/>
  <c r="O52" i="5"/>
  <c r="P52" i="5"/>
  <c r="S52" i="5"/>
  <c r="N53" i="5"/>
  <c r="O53" i="5"/>
  <c r="P53" i="5"/>
  <c r="S53" i="5"/>
  <c r="N54" i="5"/>
  <c r="O54" i="5"/>
  <c r="P54" i="5"/>
  <c r="S54" i="5"/>
  <c r="N55" i="5"/>
  <c r="O55" i="5"/>
  <c r="P55" i="5"/>
  <c r="S55" i="5"/>
  <c r="N56" i="5"/>
  <c r="O56" i="5"/>
  <c r="P56" i="5"/>
  <c r="S56" i="5"/>
  <c r="N57" i="5"/>
  <c r="O57" i="5"/>
  <c r="P57" i="5"/>
  <c r="S57" i="5"/>
  <c r="N58" i="5"/>
  <c r="O58" i="5"/>
  <c r="P58" i="5"/>
  <c r="S58" i="5"/>
  <c r="N59" i="5"/>
  <c r="O59" i="5"/>
  <c r="P59" i="5"/>
  <c r="S59" i="5"/>
  <c r="N60" i="5"/>
  <c r="O60" i="5"/>
  <c r="P60" i="5"/>
  <c r="S60" i="5"/>
  <c r="N61" i="5"/>
  <c r="O61" i="5"/>
  <c r="P61" i="5"/>
  <c r="S61" i="5"/>
  <c r="N62" i="5"/>
  <c r="O62" i="5"/>
  <c r="P62" i="5"/>
  <c r="S62" i="5"/>
  <c r="D107" i="5"/>
  <c r="D105" i="5"/>
  <c r="J105" i="5" s="1"/>
  <c r="K105" i="5" s="1"/>
  <c r="D101" i="5"/>
  <c r="C105" i="5"/>
  <c r="C23" i="5"/>
  <c r="D23" i="5"/>
  <c r="J23" i="5" s="1"/>
  <c r="C12" i="5"/>
  <c r="D12" i="5"/>
  <c r="J12" i="5" s="1"/>
  <c r="C19" i="5"/>
  <c r="D19" i="5"/>
  <c r="J19" i="5" s="1"/>
  <c r="C32" i="5"/>
  <c r="D32" i="5"/>
  <c r="J32" i="5" s="1"/>
  <c r="C36" i="5"/>
  <c r="D36" i="5"/>
  <c r="J36" i="5" s="1"/>
  <c r="C43" i="5"/>
  <c r="D43" i="5"/>
  <c r="J43" i="5" s="1"/>
  <c r="C62" i="5"/>
  <c r="D62" i="5"/>
  <c r="J62" i="5" s="1"/>
  <c r="C15" i="5"/>
  <c r="D15" i="5"/>
  <c r="J15" i="5" s="1"/>
  <c r="C13" i="5"/>
  <c r="D13" i="5"/>
  <c r="C31" i="5"/>
  <c r="D31" i="5"/>
  <c r="J31" i="5" s="1"/>
  <c r="C25" i="5"/>
  <c r="D25" i="5"/>
  <c r="J25" i="5" s="1"/>
  <c r="C55" i="5"/>
  <c r="D55" i="5"/>
  <c r="C24" i="5"/>
  <c r="D24" i="5"/>
  <c r="J24" i="5" s="1"/>
  <c r="C49" i="5"/>
  <c r="D49" i="5"/>
  <c r="J49" i="5" s="1"/>
  <c r="C57" i="5"/>
  <c r="D57" i="5"/>
  <c r="J57" i="5" s="1"/>
  <c r="C27" i="5"/>
  <c r="D27" i="5"/>
  <c r="Q261" i="6"/>
  <c r="J47" i="15"/>
  <c r="I13" i="15"/>
  <c r="J39" i="15"/>
  <c r="J40" i="15"/>
  <c r="J36" i="15"/>
  <c r="J41" i="15"/>
  <c r="J42" i="15"/>
  <c r="J43" i="15"/>
  <c r="B13" i="15"/>
  <c r="B14" i="15"/>
  <c r="B15" i="15"/>
  <c r="B17" i="15"/>
  <c r="B18" i="15"/>
  <c r="B19" i="15"/>
  <c r="B21" i="15"/>
  <c r="B20" i="15"/>
  <c r="B24" i="15"/>
  <c r="B16" i="15"/>
  <c r="B22" i="15"/>
  <c r="B23" i="15"/>
  <c r="B27" i="15"/>
  <c r="B26" i="15"/>
  <c r="B28" i="15"/>
  <c r="B31" i="15"/>
  <c r="B29" i="15"/>
  <c r="B32" i="15"/>
  <c r="B25" i="15"/>
  <c r="B30" i="15"/>
  <c r="B34" i="15"/>
  <c r="B35" i="15"/>
  <c r="B33" i="15"/>
  <c r="B38" i="15"/>
  <c r="B37" i="15"/>
  <c r="B40" i="15"/>
  <c r="B39" i="15"/>
  <c r="B36" i="15"/>
  <c r="B12" i="15"/>
  <c r="M38" i="15"/>
  <c r="N38" i="15"/>
  <c r="O38" i="15"/>
  <c r="R38" i="15"/>
  <c r="M39" i="15"/>
  <c r="P39" i="15" s="1"/>
  <c r="N39" i="15"/>
  <c r="O39" i="15"/>
  <c r="R39" i="15"/>
  <c r="M40" i="15"/>
  <c r="N40" i="15"/>
  <c r="O40" i="15"/>
  <c r="R40" i="15"/>
  <c r="M41" i="15"/>
  <c r="P41" i="15" s="1"/>
  <c r="N41" i="15"/>
  <c r="O41" i="15"/>
  <c r="R41" i="15"/>
  <c r="M42" i="15"/>
  <c r="N42" i="15"/>
  <c r="O42" i="15"/>
  <c r="R42" i="15"/>
  <c r="M43" i="15"/>
  <c r="P43" i="15" s="1"/>
  <c r="N43" i="15"/>
  <c r="O43" i="15"/>
  <c r="R43" i="15"/>
  <c r="M44" i="15"/>
  <c r="N44" i="15"/>
  <c r="O44" i="15"/>
  <c r="R44" i="15"/>
  <c r="Q262" i="6"/>
  <c r="Q268" i="6"/>
  <c r="C12" i="13"/>
  <c r="I12" i="13" s="1"/>
  <c r="C14" i="13"/>
  <c r="I14" i="13" s="1"/>
  <c r="C15" i="13"/>
  <c r="I15" i="13" s="1"/>
  <c r="C16" i="13"/>
  <c r="I16" i="13" s="1"/>
  <c r="C17" i="13"/>
  <c r="I17" i="13" s="1"/>
  <c r="C18" i="13"/>
  <c r="I18" i="13" s="1"/>
  <c r="C20" i="13"/>
  <c r="I20" i="13" s="1"/>
  <c r="C35" i="13"/>
  <c r="I35" i="13" s="1"/>
  <c r="C21" i="13"/>
  <c r="I21" i="13" s="1"/>
  <c r="C22" i="13"/>
  <c r="I22" i="13" s="1"/>
  <c r="C25" i="13"/>
  <c r="I25" i="13" s="1"/>
  <c r="C26" i="13"/>
  <c r="I26" i="13" s="1"/>
  <c r="C24" i="13"/>
  <c r="I24" i="13" s="1"/>
  <c r="C27" i="13"/>
  <c r="I27" i="13" s="1"/>
  <c r="C28" i="13"/>
  <c r="I28" i="13" s="1"/>
  <c r="C30" i="13"/>
  <c r="I30" i="13" s="1"/>
  <c r="C13" i="13"/>
  <c r="I13" i="13" s="1"/>
  <c r="C29" i="13"/>
  <c r="I29" i="13" s="1"/>
  <c r="C32" i="13"/>
  <c r="I32" i="13" s="1"/>
  <c r="C33" i="13"/>
  <c r="I33" i="13" s="1"/>
  <c r="C19" i="13"/>
  <c r="I19" i="13" s="1"/>
  <c r="C23" i="13"/>
  <c r="I23" i="13" s="1"/>
  <c r="C34" i="13"/>
  <c r="I34" i="13" s="1"/>
  <c r="C96" i="13"/>
  <c r="I96" i="13" s="1"/>
  <c r="C37" i="13"/>
  <c r="I37" i="13" s="1"/>
  <c r="J37" i="13" s="1"/>
  <c r="C38" i="13"/>
  <c r="I38" i="13" s="1"/>
  <c r="C31" i="13"/>
  <c r="I31" i="13" s="1"/>
  <c r="C40" i="13"/>
  <c r="I40" i="13" s="1"/>
  <c r="I97" i="13"/>
  <c r="C41" i="13"/>
  <c r="I41" i="13" s="1"/>
  <c r="J41" i="13" s="1"/>
  <c r="C42" i="13"/>
  <c r="I42" i="13" s="1"/>
  <c r="J42" i="13" s="1"/>
  <c r="C36" i="13"/>
  <c r="I36" i="13" s="1"/>
  <c r="J36" i="13" s="1"/>
  <c r="C39" i="13"/>
  <c r="I39" i="13" s="1"/>
  <c r="J39" i="13" s="1"/>
  <c r="C43" i="13"/>
  <c r="I43" i="13" s="1"/>
  <c r="C98" i="13"/>
  <c r="I98" i="13" s="1"/>
  <c r="J98" i="13" s="1"/>
  <c r="C45" i="13"/>
  <c r="I45" i="13" s="1"/>
  <c r="J45" i="13" s="1"/>
  <c r="C99" i="13"/>
  <c r="I99" i="13" s="1"/>
  <c r="C46" i="13"/>
  <c r="I46" i="13" s="1"/>
  <c r="J46" i="13" s="1"/>
  <c r="C49" i="13"/>
  <c r="C44" i="13"/>
  <c r="C47" i="13"/>
  <c r="I47" i="13" s="1"/>
  <c r="J47" i="13" s="1"/>
  <c r="C48" i="13"/>
  <c r="I48" i="13" s="1"/>
  <c r="J48" i="13" s="1"/>
  <c r="C101" i="13"/>
  <c r="I101" i="13" s="1"/>
  <c r="J101" i="13" s="1"/>
  <c r="C50" i="13"/>
  <c r="I50" i="13" s="1"/>
  <c r="J50" i="13" s="1"/>
  <c r="M40" i="13"/>
  <c r="N40" i="13"/>
  <c r="O40" i="13"/>
  <c r="R40" i="13"/>
  <c r="M41" i="13"/>
  <c r="N41" i="13"/>
  <c r="O41" i="13"/>
  <c r="R41" i="13"/>
  <c r="M42" i="13"/>
  <c r="N42" i="13"/>
  <c r="O42" i="13"/>
  <c r="R42" i="13"/>
  <c r="M43" i="13"/>
  <c r="N43" i="13"/>
  <c r="O43" i="13"/>
  <c r="R43" i="13"/>
  <c r="M99" i="13"/>
  <c r="N99" i="13"/>
  <c r="O99" i="13"/>
  <c r="R99" i="13"/>
  <c r="M44" i="13"/>
  <c r="N44" i="13"/>
  <c r="O44" i="13"/>
  <c r="R44" i="13"/>
  <c r="M45" i="13"/>
  <c r="N45" i="13"/>
  <c r="O45" i="13"/>
  <c r="R45" i="13"/>
  <c r="M100" i="13"/>
  <c r="N100" i="13"/>
  <c r="O100" i="13"/>
  <c r="R100" i="13"/>
  <c r="M96" i="13"/>
  <c r="N96" i="13"/>
  <c r="O96" i="13"/>
  <c r="R96" i="13"/>
  <c r="M46" i="13"/>
  <c r="N46" i="13"/>
  <c r="O46" i="13"/>
  <c r="R46" i="13"/>
  <c r="M47" i="13"/>
  <c r="N47" i="13"/>
  <c r="O47" i="13"/>
  <c r="R47" i="13"/>
  <c r="M48" i="13"/>
  <c r="N48" i="13"/>
  <c r="O48" i="13"/>
  <c r="R48" i="13"/>
  <c r="M49" i="13"/>
  <c r="N49" i="13"/>
  <c r="O49" i="13"/>
  <c r="R49" i="13"/>
  <c r="M101" i="13"/>
  <c r="N101" i="13"/>
  <c r="O101" i="13"/>
  <c r="R101" i="13"/>
  <c r="M50" i="13"/>
  <c r="N50" i="13"/>
  <c r="O50" i="13"/>
  <c r="R50" i="13"/>
  <c r="M51" i="13"/>
  <c r="N51" i="13"/>
  <c r="O51" i="13"/>
  <c r="R51" i="13"/>
  <c r="M52" i="13"/>
  <c r="N52" i="13"/>
  <c r="O52" i="13"/>
  <c r="R52" i="13"/>
  <c r="M102" i="13"/>
  <c r="N102" i="13"/>
  <c r="O102" i="13"/>
  <c r="R102" i="13"/>
  <c r="R54" i="13"/>
  <c r="B12" i="13"/>
  <c r="B14" i="13"/>
  <c r="B15" i="13"/>
  <c r="B16" i="13"/>
  <c r="B17" i="13"/>
  <c r="B18" i="13"/>
  <c r="B20" i="13"/>
  <c r="B35" i="13"/>
  <c r="B28" i="13"/>
  <c r="B13" i="13"/>
  <c r="B32" i="13"/>
  <c r="B33" i="13"/>
  <c r="B30" i="13"/>
  <c r="B23" i="13"/>
  <c r="B34" i="13"/>
  <c r="B96" i="13"/>
  <c r="B37" i="13"/>
  <c r="B29" i="13"/>
  <c r="B19" i="13"/>
  <c r="B41" i="13"/>
  <c r="B42" i="13"/>
  <c r="B36" i="13"/>
  <c r="B40" i="13"/>
  <c r="B31" i="13"/>
  <c r="B38" i="13"/>
  <c r="B39" i="13"/>
  <c r="B43" i="13"/>
  <c r="B98" i="13"/>
  <c r="B99" i="13"/>
  <c r="B46" i="13"/>
  <c r="B44" i="13"/>
  <c r="B45" i="13"/>
  <c r="B47" i="13"/>
  <c r="B50" i="13"/>
  <c r="B48" i="13"/>
  <c r="B101" i="13"/>
  <c r="C86" i="6"/>
  <c r="D86" i="6"/>
  <c r="J27" i="5" l="1"/>
  <c r="K14" i="5"/>
  <c r="J55" i="5"/>
  <c r="J13" i="5"/>
  <c r="K13" i="5" s="1"/>
  <c r="K23" i="5"/>
  <c r="J101" i="5"/>
  <c r="K101" i="5" s="1"/>
  <c r="J107" i="5"/>
  <c r="K107" i="5" s="1"/>
  <c r="K100" i="5"/>
  <c r="J108" i="5"/>
  <c r="K108" i="5" s="1"/>
  <c r="J102" i="5"/>
  <c r="K102" i="5" s="1"/>
  <c r="J103" i="5"/>
  <c r="K103" i="5" s="1"/>
  <c r="P42" i="15"/>
  <c r="P46" i="13"/>
  <c r="N167" i="6" s="1"/>
  <c r="P100" i="13"/>
  <c r="P44" i="13"/>
  <c r="N162" i="6" s="1"/>
  <c r="P38" i="15"/>
  <c r="O143" i="6" s="1"/>
  <c r="O36" i="6"/>
  <c r="O93" i="6"/>
  <c r="O83" i="6"/>
  <c r="O164" i="6"/>
  <c r="P43" i="13"/>
  <c r="N64" i="6" s="1"/>
  <c r="P40" i="13"/>
  <c r="N38" i="6" s="1"/>
  <c r="P48" i="13"/>
  <c r="N170" i="6" s="1"/>
  <c r="P101" i="13"/>
  <c r="P51" i="13"/>
  <c r="N175" i="6" s="1"/>
  <c r="P102" i="13"/>
  <c r="J51" i="13"/>
  <c r="I100" i="13"/>
  <c r="J100" i="13" s="1"/>
  <c r="J52" i="13"/>
  <c r="I49" i="13"/>
  <c r="J49" i="13" s="1"/>
  <c r="J102" i="13"/>
  <c r="I44" i="13"/>
  <c r="J44" i="13" s="1"/>
  <c r="Q106" i="5"/>
  <c r="F208" i="6" s="1"/>
  <c r="Q102" i="5"/>
  <c r="F214" i="6" s="1"/>
  <c r="Q100" i="5"/>
  <c r="F211" i="6" s="1"/>
  <c r="Q59" i="5"/>
  <c r="F116" i="6" s="1"/>
  <c r="Q57" i="5"/>
  <c r="F111" i="6" s="1"/>
  <c r="Q55" i="5"/>
  <c r="F110" i="6" s="1"/>
  <c r="Q51" i="5"/>
  <c r="Q49" i="5"/>
  <c r="Q47" i="5"/>
  <c r="Q103" i="5"/>
  <c r="F218" i="6" s="1"/>
  <c r="Q104" i="5"/>
  <c r="F209" i="6" s="1"/>
  <c r="Q101" i="5"/>
  <c r="F212" i="6" s="1"/>
  <c r="Q105" i="5"/>
  <c r="F207" i="6" s="1"/>
  <c r="Q48" i="5"/>
  <c r="Q56" i="5"/>
  <c r="F85" i="6" s="1"/>
  <c r="Q62" i="5"/>
  <c r="F57" i="6" s="1"/>
  <c r="Q58" i="5"/>
  <c r="F114" i="6" s="1"/>
  <c r="Q52" i="5"/>
  <c r="F87" i="6" s="1"/>
  <c r="Q54" i="5"/>
  <c r="Q50" i="5"/>
  <c r="Q61" i="5"/>
  <c r="F88" i="6" s="1"/>
  <c r="Q53" i="5"/>
  <c r="F115" i="6" s="1"/>
  <c r="Q60" i="5"/>
  <c r="F117" i="6" s="1"/>
  <c r="K12" i="5"/>
  <c r="P44" i="15"/>
  <c r="P40" i="15"/>
  <c r="P52" i="13"/>
  <c r="N195" i="6" s="1"/>
  <c r="P50" i="13"/>
  <c r="N172" i="6" s="1"/>
  <c r="P49" i="13"/>
  <c r="N97" i="6" s="1"/>
  <c r="P47" i="13"/>
  <c r="N150" i="6" s="1"/>
  <c r="P96" i="13"/>
  <c r="P45" i="13"/>
  <c r="N57" i="6" s="1"/>
  <c r="P99" i="13"/>
  <c r="P42" i="13"/>
  <c r="N133" i="6" s="1"/>
  <c r="P41" i="13"/>
  <c r="J99" i="13"/>
  <c r="C30" i="5"/>
  <c r="D30" i="5"/>
  <c r="J30" i="5" s="1"/>
  <c r="K30" i="5" s="1"/>
  <c r="C56" i="5"/>
  <c r="D56" i="5"/>
  <c r="J56" i="5" s="1"/>
  <c r="C37" i="5"/>
  <c r="C52" i="5"/>
  <c r="C63" i="5"/>
  <c r="C65" i="5"/>
  <c r="C16" i="5"/>
  <c r="C59" i="5"/>
  <c r="C34" i="5"/>
  <c r="C66" i="5"/>
  <c r="C50" i="5"/>
  <c r="C26" i="5"/>
  <c r="C47" i="5"/>
  <c r="C38" i="5"/>
  <c r="C48" i="5"/>
  <c r="C40" i="5"/>
  <c r="C54" i="5"/>
  <c r="C22" i="5"/>
  <c r="C45" i="5"/>
  <c r="C35" i="5"/>
  <c r="C17" i="5"/>
  <c r="C42" i="5"/>
  <c r="C39" i="5"/>
  <c r="C60" i="5"/>
  <c r="C58" i="5"/>
  <c r="C41" i="5"/>
  <c r="C20" i="5"/>
  <c r="C46" i="5"/>
  <c r="C33" i="5"/>
  <c r="C18" i="5"/>
  <c r="C28" i="5"/>
  <c r="C21" i="5"/>
  <c r="C44" i="5"/>
  <c r="C29" i="5"/>
  <c r="C64" i="5"/>
  <c r="D44" i="5"/>
  <c r="D29" i="5"/>
  <c r="J29" i="5" s="1"/>
  <c r="D64" i="5"/>
  <c r="J64" i="5" s="1"/>
  <c r="C156" i="6"/>
  <c r="D156" i="6"/>
  <c r="C177" i="6"/>
  <c r="D177" i="6"/>
  <c r="C26" i="6"/>
  <c r="D26" i="6"/>
  <c r="C118" i="6"/>
  <c r="D118" i="6"/>
  <c r="M17" i="12"/>
  <c r="N17" i="12"/>
  <c r="O17" i="12"/>
  <c r="M36" i="12"/>
  <c r="N36" i="12"/>
  <c r="O36" i="12"/>
  <c r="M21" i="12"/>
  <c r="N21" i="12"/>
  <c r="O21" i="12"/>
  <c r="M19" i="12"/>
  <c r="N19" i="12"/>
  <c r="O19" i="12"/>
  <c r="M27" i="12"/>
  <c r="N27" i="12"/>
  <c r="O27" i="12"/>
  <c r="M23" i="12"/>
  <c r="N23" i="12"/>
  <c r="O23" i="12"/>
  <c r="M24" i="12"/>
  <c r="N24" i="12"/>
  <c r="O24" i="12"/>
  <c r="M39" i="12"/>
  <c r="N39" i="12"/>
  <c r="O39" i="12"/>
  <c r="M12" i="12"/>
  <c r="N12" i="12"/>
  <c r="O12" i="12"/>
  <c r="R12" i="12"/>
  <c r="M15" i="12"/>
  <c r="N15" i="12"/>
  <c r="O15" i="12"/>
  <c r="M20" i="12"/>
  <c r="N20" i="12"/>
  <c r="O20" i="12"/>
  <c r="M28" i="12"/>
  <c r="N28" i="12"/>
  <c r="O28" i="12"/>
  <c r="M26" i="12"/>
  <c r="N26" i="12"/>
  <c r="O26" i="12"/>
  <c r="M16" i="12"/>
  <c r="N16" i="12"/>
  <c r="O16" i="12"/>
  <c r="M37" i="12"/>
  <c r="N37" i="12"/>
  <c r="O37" i="12"/>
  <c r="M106" i="12"/>
  <c r="N106" i="12"/>
  <c r="O106" i="12"/>
  <c r="M33" i="12"/>
  <c r="N33" i="12"/>
  <c r="O33" i="12"/>
  <c r="M34" i="12"/>
  <c r="N34" i="12"/>
  <c r="O34" i="12"/>
  <c r="M38" i="12"/>
  <c r="N38" i="12"/>
  <c r="O38" i="12"/>
  <c r="M43" i="12"/>
  <c r="N43" i="12"/>
  <c r="O43" i="12"/>
  <c r="B14" i="12"/>
  <c r="B42" i="12"/>
  <c r="B20" i="12"/>
  <c r="B24" i="12"/>
  <c r="B29" i="12"/>
  <c r="I29" i="12"/>
  <c r="B37" i="12"/>
  <c r="B22" i="12"/>
  <c r="I22" i="12"/>
  <c r="J22" i="12" s="1"/>
  <c r="B26" i="12"/>
  <c r="B23" i="12"/>
  <c r="B104" i="12"/>
  <c r="B27" i="12"/>
  <c r="B19" i="12"/>
  <c r="B106" i="12"/>
  <c r="B33" i="12"/>
  <c r="B40" i="12"/>
  <c r="I40" i="12"/>
  <c r="J40" i="12" s="1"/>
  <c r="B101" i="12"/>
  <c r="B35" i="12"/>
  <c r="I35" i="12"/>
  <c r="B21" i="12"/>
  <c r="I21" i="12"/>
  <c r="B18" i="12"/>
  <c r="I18" i="12"/>
  <c r="B15" i="12"/>
  <c r="I15" i="12"/>
  <c r="J15" i="12" s="1"/>
  <c r="B28" i="12"/>
  <c r="I28" i="12"/>
  <c r="B36" i="12"/>
  <c r="I36" i="12"/>
  <c r="J36" i="12" s="1"/>
  <c r="B12" i="12"/>
  <c r="I12" i="12"/>
  <c r="J12" i="12" s="1"/>
  <c r="B39" i="12"/>
  <c r="B16" i="12"/>
  <c r="I16" i="12"/>
  <c r="B13" i="12"/>
  <c r="I13" i="12"/>
  <c r="J13" i="12" s="1"/>
  <c r="B31" i="12"/>
  <c r="I31" i="12"/>
  <c r="J31" i="12" s="1"/>
  <c r="B102" i="12"/>
  <c r="B41" i="12"/>
  <c r="I41" i="12"/>
  <c r="J41" i="12" s="1"/>
  <c r="B25" i="12"/>
  <c r="I25" i="12"/>
  <c r="J25" i="12" s="1"/>
  <c r="B32" i="12"/>
  <c r="I32" i="12"/>
  <c r="J32" i="12" s="1"/>
  <c r="B17" i="12"/>
  <c r="I17" i="12"/>
  <c r="J17" i="12" s="1"/>
  <c r="B43" i="12"/>
  <c r="J43" i="12"/>
  <c r="B34" i="12"/>
  <c r="I34" i="12"/>
  <c r="J34" i="12" s="1"/>
  <c r="B38" i="12"/>
  <c r="I38" i="12"/>
  <c r="J38" i="12" s="1"/>
  <c r="B30" i="12"/>
  <c r="J30" i="12"/>
  <c r="M233" i="6" l="1"/>
  <c r="M235" i="6"/>
  <c r="M241" i="6"/>
  <c r="M231" i="6"/>
  <c r="M219" i="6"/>
  <c r="Q219" i="6" s="1"/>
  <c r="M239" i="6"/>
  <c r="M227" i="6"/>
  <c r="M236" i="6"/>
  <c r="M237" i="6"/>
  <c r="M234" i="6"/>
  <c r="M229" i="6"/>
  <c r="M232" i="6"/>
  <c r="M240" i="6"/>
  <c r="M230" i="6"/>
  <c r="M238" i="6"/>
  <c r="M228" i="6"/>
  <c r="M221" i="6"/>
  <c r="Q221" i="6" s="1"/>
  <c r="M220" i="6"/>
  <c r="Q220" i="6" s="1"/>
  <c r="M106" i="6"/>
  <c r="M56" i="6"/>
  <c r="M69" i="6"/>
  <c r="M105" i="6"/>
  <c r="M104" i="6"/>
  <c r="M70" i="6"/>
  <c r="M102" i="6"/>
  <c r="M103" i="6"/>
  <c r="M91" i="6"/>
  <c r="M40" i="6"/>
  <c r="M101" i="6"/>
  <c r="M107" i="6"/>
  <c r="M108" i="6"/>
  <c r="M77" i="6"/>
  <c r="M21" i="6"/>
  <c r="M209" i="6"/>
  <c r="M216" i="6"/>
  <c r="M210" i="6"/>
  <c r="M217" i="6"/>
  <c r="M213" i="6"/>
  <c r="M215" i="6"/>
  <c r="M207" i="6"/>
  <c r="M208" i="6"/>
  <c r="M211" i="6"/>
  <c r="M156" i="6"/>
  <c r="M118" i="6"/>
  <c r="Q118" i="6" s="1"/>
  <c r="M222" i="6"/>
  <c r="M212" i="6"/>
  <c r="M223" i="6"/>
  <c r="M218" i="6"/>
  <c r="M224" i="6"/>
  <c r="M225" i="6"/>
  <c r="M226" i="6"/>
  <c r="M214" i="6"/>
  <c r="Q214" i="6" s="1"/>
  <c r="M97" i="6"/>
  <c r="Q97" i="6" s="1"/>
  <c r="M149" i="6"/>
  <c r="M116" i="6"/>
  <c r="S116" i="6" s="1"/>
  <c r="T116" i="6" s="1"/>
  <c r="M161" i="6"/>
  <c r="M159" i="6"/>
  <c r="M173" i="6"/>
  <c r="M162" i="6"/>
  <c r="Q162" i="6" s="1"/>
  <c r="M143" i="6"/>
  <c r="Q143" i="6" s="1"/>
  <c r="M175" i="6"/>
  <c r="Q175" i="6" s="1"/>
  <c r="M147" i="6"/>
  <c r="M17" i="6"/>
  <c r="M195" i="6"/>
  <c r="Q195" i="6" s="1"/>
  <c r="M169" i="6"/>
  <c r="M164" i="6"/>
  <c r="M87" i="6"/>
  <c r="M58" i="6"/>
  <c r="M24" i="6"/>
  <c r="M146" i="6"/>
  <c r="M166" i="6"/>
  <c r="M112" i="6"/>
  <c r="M111" i="6"/>
  <c r="S111" i="6" s="1"/>
  <c r="T111" i="6" s="1"/>
  <c r="M113" i="6"/>
  <c r="M82" i="6"/>
  <c r="M140" i="6"/>
  <c r="M145" i="6"/>
  <c r="M148" i="6"/>
  <c r="M29" i="6"/>
  <c r="M196" i="6"/>
  <c r="M117" i="6"/>
  <c r="Q117" i="6" s="1"/>
  <c r="M152" i="6"/>
  <c r="M170" i="6"/>
  <c r="S170" i="6" s="1"/>
  <c r="T170" i="6" s="1"/>
  <c r="M94" i="6"/>
  <c r="M84" i="6"/>
  <c r="M28" i="6"/>
  <c r="M123" i="6"/>
  <c r="M155" i="6"/>
  <c r="M68" i="6"/>
  <c r="M172" i="6"/>
  <c r="Q172" i="6" s="1"/>
  <c r="M78" i="6"/>
  <c r="M114" i="6"/>
  <c r="S114" i="6" s="1"/>
  <c r="T114" i="6" s="1"/>
  <c r="M171" i="6"/>
  <c r="M74" i="6"/>
  <c r="M168" i="6"/>
  <c r="M167" i="6"/>
  <c r="Q167" i="6" s="1"/>
  <c r="M153" i="6"/>
  <c r="M115" i="6"/>
  <c r="Q115" i="6" s="1"/>
  <c r="M73" i="6"/>
  <c r="M133" i="6"/>
  <c r="M99" i="6"/>
  <c r="M142" i="6"/>
  <c r="M126" i="6"/>
  <c r="M34" i="6"/>
  <c r="M23" i="6"/>
  <c r="M16" i="6"/>
  <c r="M129" i="6"/>
  <c r="M9" i="6"/>
  <c r="M95" i="6"/>
  <c r="M6" i="6"/>
  <c r="M20" i="6"/>
  <c r="M43" i="6"/>
  <c r="M12" i="6"/>
  <c r="M45" i="6"/>
  <c r="M158" i="6"/>
  <c r="M65" i="6"/>
  <c r="M128" i="6"/>
  <c r="M81" i="6"/>
  <c r="M46" i="6"/>
  <c r="M194" i="6"/>
  <c r="Q194" i="6" s="1"/>
  <c r="M22" i="6"/>
  <c r="M44" i="6"/>
  <c r="M38" i="6"/>
  <c r="M57" i="6"/>
  <c r="M110" i="6"/>
  <c r="Q110" i="6" s="1"/>
  <c r="M26" i="6"/>
  <c r="M177" i="6"/>
  <c r="Q177" i="6" s="1"/>
  <c r="M86" i="6"/>
  <c r="F82" i="6"/>
  <c r="F84" i="6"/>
  <c r="F89" i="6"/>
  <c r="F86" i="6"/>
  <c r="F81" i="6"/>
  <c r="F42" i="6"/>
  <c r="K43" i="5"/>
  <c r="J44" i="5"/>
  <c r="N164" i="6"/>
  <c r="N151" i="6"/>
  <c r="O42" i="6"/>
  <c r="O132" i="6"/>
  <c r="K51" i="5"/>
  <c r="K64" i="5"/>
  <c r="P15" i="12"/>
  <c r="L8" i="6" s="1"/>
  <c r="P17" i="12"/>
  <c r="L19" i="6" s="1"/>
  <c r="P43" i="12"/>
  <c r="L165" i="6" s="1"/>
  <c r="P34" i="12"/>
  <c r="L83" i="6" s="1"/>
  <c r="P33" i="12"/>
  <c r="L78" i="6" s="1"/>
  <c r="P37" i="12"/>
  <c r="L22" i="6" s="1"/>
  <c r="P28" i="12"/>
  <c r="L31" i="6" s="1"/>
  <c r="P20" i="12"/>
  <c r="L25" i="6" s="1"/>
  <c r="P36" i="12"/>
  <c r="L93" i="6" s="1"/>
  <c r="P38" i="12"/>
  <c r="L138" i="6" s="1"/>
  <c r="P16" i="12"/>
  <c r="L53" i="6" s="1"/>
  <c r="P27" i="12"/>
  <c r="L132" i="6" s="1"/>
  <c r="P106" i="12"/>
  <c r="P26" i="12"/>
  <c r="L32" i="6" s="1"/>
  <c r="P19" i="12"/>
  <c r="L15" i="6" s="1"/>
  <c r="P12" i="12"/>
  <c r="P23" i="12"/>
  <c r="L16" i="6" s="1"/>
  <c r="P24" i="12"/>
  <c r="L148" i="6" s="1"/>
  <c r="P21" i="12"/>
  <c r="L13" i="6" s="1"/>
  <c r="P39" i="12"/>
  <c r="L157" i="6" s="1"/>
  <c r="J18" i="12"/>
  <c r="J39" i="12"/>
  <c r="J16" i="12"/>
  <c r="J28" i="12"/>
  <c r="J21" i="12"/>
  <c r="J35" i="12"/>
  <c r="S228" i="6" l="1"/>
  <c r="T228" i="6" s="1"/>
  <c r="Q228" i="6"/>
  <c r="Q236" i="6"/>
  <c r="S236" i="6"/>
  <c r="T236" i="6" s="1"/>
  <c r="Q238" i="6"/>
  <c r="S238" i="6"/>
  <c r="T238" i="6" s="1"/>
  <c r="V238" i="6" s="1"/>
  <c r="S227" i="6"/>
  <c r="T227" i="6" s="1"/>
  <c r="Q227" i="6"/>
  <c r="S230" i="6"/>
  <c r="T230" i="6" s="1"/>
  <c r="Q230" i="6"/>
  <c r="Q239" i="6"/>
  <c r="S239" i="6"/>
  <c r="T239" i="6" s="1"/>
  <c r="S240" i="6"/>
  <c r="T240" i="6" s="1"/>
  <c r="Q240" i="6"/>
  <c r="S232" i="6"/>
  <c r="T232" i="6" s="1"/>
  <c r="Q232" i="6"/>
  <c r="Q231" i="6"/>
  <c r="S231" i="6"/>
  <c r="T231" i="6" s="1"/>
  <c r="Q229" i="6"/>
  <c r="S229" i="6"/>
  <c r="T229" i="6" s="1"/>
  <c r="S241" i="6"/>
  <c r="T241" i="6" s="1"/>
  <c r="Q241" i="6"/>
  <c r="S234" i="6"/>
  <c r="T234" i="6" s="1"/>
  <c r="Q234" i="6"/>
  <c r="S235" i="6"/>
  <c r="T235" i="6" s="1"/>
  <c r="Q235" i="6"/>
  <c r="Q237" i="6"/>
  <c r="S237" i="6"/>
  <c r="T237" i="6" s="1"/>
  <c r="Q233" i="6"/>
  <c r="S233" i="6"/>
  <c r="T233" i="6" s="1"/>
  <c r="Q224" i="6"/>
  <c r="S224" i="6"/>
  <c r="T224" i="6" s="1"/>
  <c r="Q225" i="6"/>
  <c r="S225" i="6"/>
  <c r="T225" i="6" s="1"/>
  <c r="Q226" i="6"/>
  <c r="S226" i="6"/>
  <c r="T226" i="6" s="1"/>
  <c r="Q107" i="6"/>
  <c r="S107" i="6"/>
  <c r="T107" i="6" s="1"/>
  <c r="S104" i="6"/>
  <c r="T104" i="6" s="1"/>
  <c r="Q104" i="6"/>
  <c r="Q210" i="6"/>
  <c r="S210" i="6"/>
  <c r="T210" i="6" s="1"/>
  <c r="S105" i="6"/>
  <c r="T105" i="6" s="1"/>
  <c r="Q105" i="6"/>
  <c r="Q211" i="6"/>
  <c r="S211" i="6"/>
  <c r="T211" i="6" s="1"/>
  <c r="S103" i="6"/>
  <c r="T103" i="6" s="1"/>
  <c r="Q103" i="6"/>
  <c r="Q108" i="6"/>
  <c r="S108" i="6"/>
  <c r="T108" i="6" s="1"/>
  <c r="Q102" i="6"/>
  <c r="S102" i="6"/>
  <c r="T102" i="6" s="1"/>
  <c r="S106" i="6"/>
  <c r="T106" i="6" s="1"/>
  <c r="Q106" i="6"/>
  <c r="Q116" i="6"/>
  <c r="V116" i="6" s="1"/>
  <c r="S213" i="6"/>
  <c r="T213" i="6" s="1"/>
  <c r="S223" i="6"/>
  <c r="T223" i="6" s="1"/>
  <c r="Q164" i="6"/>
  <c r="S175" i="6"/>
  <c r="T175" i="6" s="1"/>
  <c r="V175" i="6" s="1"/>
  <c r="S143" i="6"/>
  <c r="T143" i="6" s="1"/>
  <c r="V143" i="6" s="1"/>
  <c r="S97" i="6"/>
  <c r="T97" i="6" s="1"/>
  <c r="V97" i="6" s="1"/>
  <c r="Q111" i="6"/>
  <c r="V111" i="6" s="1"/>
  <c r="S117" i="6"/>
  <c r="T117" i="6" s="1"/>
  <c r="V117" i="6" s="1"/>
  <c r="S167" i="6"/>
  <c r="T167" i="6" s="1"/>
  <c r="V167" i="6" s="1"/>
  <c r="Q148" i="6"/>
  <c r="S195" i="6"/>
  <c r="T195" i="6" s="1"/>
  <c r="V195" i="6" s="1"/>
  <c r="S172" i="6"/>
  <c r="T172" i="6" s="1"/>
  <c r="V172" i="6" s="1"/>
  <c r="Q114" i="6"/>
  <c r="V114" i="6" s="1"/>
  <c r="Q171" i="6"/>
  <c r="S171" i="6"/>
  <c r="T171" i="6" s="1"/>
  <c r="Q86" i="6"/>
  <c r="S145" i="6"/>
  <c r="T145" i="6" s="1"/>
  <c r="Q145" i="6"/>
  <c r="Q170" i="6"/>
  <c r="V170" i="6" s="1"/>
  <c r="S162" i="6"/>
  <c r="T162" i="6" s="1"/>
  <c r="V162" i="6" s="1"/>
  <c r="Q113" i="6"/>
  <c r="S113" i="6"/>
  <c r="T113" i="6" s="1"/>
  <c r="S173" i="6"/>
  <c r="T173" i="6" s="1"/>
  <c r="Q173" i="6"/>
  <c r="Q87" i="6"/>
  <c r="S87" i="6"/>
  <c r="T87" i="6" s="1"/>
  <c r="S115" i="6"/>
  <c r="T115" i="6" s="1"/>
  <c r="V115" i="6" s="1"/>
  <c r="Q155" i="6"/>
  <c r="S155" i="6"/>
  <c r="T155" i="6" s="1"/>
  <c r="Q169" i="6"/>
  <c r="S169" i="6"/>
  <c r="T169" i="6" s="1"/>
  <c r="Q152" i="6"/>
  <c r="S152" i="6"/>
  <c r="T152" i="6" s="1"/>
  <c r="Q168" i="6"/>
  <c r="S168" i="6"/>
  <c r="T168" i="6" s="1"/>
  <c r="Q196" i="6"/>
  <c r="S196" i="6"/>
  <c r="T196" i="6" s="1"/>
  <c r="S112" i="6"/>
  <c r="T112" i="6" s="1"/>
  <c r="Q112" i="6"/>
  <c r="Q161" i="6"/>
  <c r="S161" i="6"/>
  <c r="T161" i="6" s="1"/>
  <c r="Q166" i="6"/>
  <c r="S166" i="6"/>
  <c r="T166" i="6" s="1"/>
  <c r="Q81" i="6"/>
  <c r="Q146" i="6"/>
  <c r="S146" i="6"/>
  <c r="T146" i="6" s="1"/>
  <c r="Q84" i="6"/>
  <c r="S84" i="6"/>
  <c r="T84" i="6" s="1"/>
  <c r="S220" i="6"/>
  <c r="T220" i="6" s="1"/>
  <c r="V220" i="6" s="1"/>
  <c r="S164" i="6"/>
  <c r="T164" i="6" s="1"/>
  <c r="L130" i="6"/>
  <c r="P108" i="12"/>
  <c r="S148" i="6"/>
  <c r="T148" i="6" s="1"/>
  <c r="V234" i="6" l="1"/>
  <c r="V232" i="6"/>
  <c r="V227" i="6"/>
  <c r="V233" i="6"/>
  <c r="V226" i="6"/>
  <c r="V237" i="6"/>
  <c r="V229" i="6"/>
  <c r="V239" i="6"/>
  <c r="V236" i="6"/>
  <c r="V231" i="6"/>
  <c r="V235" i="6"/>
  <c r="V230" i="6"/>
  <c r="V241" i="6"/>
  <c r="V240" i="6"/>
  <c r="V228" i="6"/>
  <c r="V224" i="6"/>
  <c r="V225" i="6"/>
  <c r="V105" i="6"/>
  <c r="V104" i="6"/>
  <c r="V108" i="6"/>
  <c r="V107" i="6"/>
  <c r="V106" i="6"/>
  <c r="V103" i="6"/>
  <c r="V102" i="6"/>
  <c r="V211" i="6"/>
  <c r="V210" i="6"/>
  <c r="V164" i="6"/>
  <c r="V171" i="6"/>
  <c r="V169" i="6"/>
  <c r="V166" i="6"/>
  <c r="V168" i="6"/>
  <c r="V155" i="6"/>
  <c r="V146" i="6"/>
  <c r="V112" i="6"/>
  <c r="V173" i="6"/>
  <c r="V196" i="6"/>
  <c r="V113" i="6"/>
  <c r="V145" i="6"/>
  <c r="V161" i="6"/>
  <c r="V152" i="6"/>
  <c r="V87" i="6"/>
  <c r="V84" i="6"/>
  <c r="V148" i="6"/>
  <c r="Q259" i="6"/>
  <c r="C187" i="6"/>
  <c r="M187" i="6" s="1"/>
  <c r="Q187" i="6" s="1"/>
  <c r="D187" i="6"/>
  <c r="C141" i="6"/>
  <c r="M141" i="6" s="1"/>
  <c r="D141" i="6"/>
  <c r="C98" i="6"/>
  <c r="M98" i="6" s="1"/>
  <c r="D98" i="6"/>
  <c r="C176" i="6"/>
  <c r="M176" i="6" s="1"/>
  <c r="D176" i="6"/>
  <c r="C182" i="6"/>
  <c r="M182" i="6" s="1"/>
  <c r="Q182" i="6" s="1"/>
  <c r="D182" i="6"/>
  <c r="C181" i="6"/>
  <c r="M181" i="6" s="1"/>
  <c r="D181" i="6"/>
  <c r="C89" i="6"/>
  <c r="M89" i="6" s="1"/>
  <c r="Q89" i="6" s="1"/>
  <c r="D89" i="6"/>
  <c r="C183" i="6"/>
  <c r="M183" i="6" s="1"/>
  <c r="Q183" i="6" s="1"/>
  <c r="D183" i="6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4" i="10"/>
  <c r="R45" i="10"/>
  <c r="R46" i="10"/>
  <c r="R47" i="10"/>
  <c r="R48" i="10"/>
  <c r="R49" i="10"/>
  <c r="R50" i="10"/>
  <c r="R51" i="10"/>
  <c r="R52" i="10"/>
  <c r="R53" i="10"/>
  <c r="R101" i="10"/>
  <c r="R54" i="10"/>
  <c r="R55" i="10"/>
  <c r="R56" i="10"/>
  <c r="R57" i="10"/>
  <c r="R58" i="10"/>
  <c r="R59" i="10"/>
  <c r="R60" i="10"/>
  <c r="R61" i="10"/>
  <c r="R62" i="10"/>
  <c r="R63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101" i="10"/>
  <c r="O54" i="10"/>
  <c r="O55" i="10"/>
  <c r="O56" i="10"/>
  <c r="O57" i="10"/>
  <c r="O58" i="10"/>
  <c r="O59" i="10"/>
  <c r="O60" i="10"/>
  <c r="O61" i="10"/>
  <c r="O62" i="10"/>
  <c r="O63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101" i="10"/>
  <c r="N54" i="10"/>
  <c r="N55" i="10"/>
  <c r="N56" i="10"/>
  <c r="N57" i="10"/>
  <c r="N58" i="10"/>
  <c r="N59" i="10"/>
  <c r="N60" i="10"/>
  <c r="N61" i="10"/>
  <c r="N62" i="10"/>
  <c r="N63" i="10"/>
  <c r="I57" i="10" l="1"/>
  <c r="J57" i="10" s="1"/>
  <c r="M46" i="10"/>
  <c r="P46" i="10" s="1"/>
  <c r="K47" i="6" s="1"/>
  <c r="I22" i="10"/>
  <c r="J22" i="10" s="1"/>
  <c r="M47" i="10"/>
  <c r="P47" i="10" s="1"/>
  <c r="K73" i="6" s="1"/>
  <c r="I15" i="10"/>
  <c r="J15" i="10" s="1"/>
  <c r="M48" i="10"/>
  <c r="P48" i="10" s="1"/>
  <c r="K138" i="6" s="1"/>
  <c r="I60" i="10"/>
  <c r="J60" i="10" s="1"/>
  <c r="M49" i="10"/>
  <c r="P49" i="10" s="1"/>
  <c r="K32" i="6" s="1"/>
  <c r="I45" i="10"/>
  <c r="J45" i="10" s="1"/>
  <c r="M50" i="10"/>
  <c r="P50" i="10" s="1"/>
  <c r="K38" i="6" s="1"/>
  <c r="I23" i="10"/>
  <c r="J23" i="10" s="1"/>
  <c r="M51" i="10"/>
  <c r="P51" i="10" s="1"/>
  <c r="K174" i="6" s="1"/>
  <c r="I19" i="10"/>
  <c r="J19" i="10" s="1"/>
  <c r="M52" i="10"/>
  <c r="P52" i="10" s="1"/>
  <c r="I55" i="10"/>
  <c r="J55" i="10" s="1"/>
  <c r="M53" i="10"/>
  <c r="P53" i="10" s="1"/>
  <c r="K93" i="6" s="1"/>
  <c r="I54" i="10"/>
  <c r="J54" i="10" s="1"/>
  <c r="M101" i="10"/>
  <c r="P101" i="10" s="1"/>
  <c r="K212" i="6" s="1"/>
  <c r="I53" i="10"/>
  <c r="J53" i="10" s="1"/>
  <c r="M54" i="10"/>
  <c r="P54" i="10" s="1"/>
  <c r="I52" i="10"/>
  <c r="J52" i="10" s="1"/>
  <c r="M55" i="10"/>
  <c r="P55" i="10" s="1"/>
  <c r="K57" i="6" s="1"/>
  <c r="I63" i="10"/>
  <c r="J63" i="10" s="1"/>
  <c r="M56" i="10"/>
  <c r="P56" i="10" s="1"/>
  <c r="K76" i="6" s="1"/>
  <c r="I70" i="10"/>
  <c r="J70" i="10" s="1"/>
  <c r="M57" i="10"/>
  <c r="P57" i="10" s="1"/>
  <c r="K189" i="6" s="1"/>
  <c r="I37" i="10"/>
  <c r="J37" i="10" s="1"/>
  <c r="M58" i="10"/>
  <c r="P58" i="10" s="1"/>
  <c r="I13" i="10"/>
  <c r="J13" i="10" s="1"/>
  <c r="M59" i="10"/>
  <c r="P59" i="10" s="1"/>
  <c r="K88" i="6" s="1"/>
  <c r="I28" i="10"/>
  <c r="J28" i="10" s="1"/>
  <c r="M60" i="10"/>
  <c r="P60" i="10" s="1"/>
  <c r="K188" i="6" s="1"/>
  <c r="I25" i="10"/>
  <c r="J25" i="10" s="1"/>
  <c r="M61" i="10"/>
  <c r="P61" i="10" s="1"/>
  <c r="I43" i="10"/>
  <c r="J43" i="10" s="1"/>
  <c r="M62" i="10"/>
  <c r="P62" i="10" s="1"/>
  <c r="K179" i="6" s="1"/>
  <c r="I47" i="10"/>
  <c r="J47" i="10" s="1"/>
  <c r="M63" i="10"/>
  <c r="P63" i="10" s="1"/>
  <c r="I41" i="10"/>
  <c r="J41" i="10" s="1"/>
  <c r="B56" i="10"/>
  <c r="B18" i="10"/>
  <c r="B16" i="10"/>
  <c r="B35" i="10"/>
  <c r="B14" i="10"/>
  <c r="B68" i="10"/>
  <c r="B62" i="10"/>
  <c r="B30" i="10"/>
  <c r="B17" i="10"/>
  <c r="B101" i="10"/>
  <c r="B67" i="10"/>
  <c r="B32" i="10"/>
  <c r="B33" i="10"/>
  <c r="B61" i="10"/>
  <c r="B51" i="10"/>
  <c r="B27" i="10"/>
  <c r="B64" i="10"/>
  <c r="B71" i="10"/>
  <c r="B42" i="10"/>
  <c r="B20" i="10"/>
  <c r="B46" i="10"/>
  <c r="B39" i="10"/>
  <c r="B29" i="10"/>
  <c r="B72" i="10"/>
  <c r="B21" i="10"/>
  <c r="B66" i="10"/>
  <c r="B40" i="10"/>
  <c r="B31" i="10"/>
  <c r="B26" i="10"/>
  <c r="B38" i="10"/>
  <c r="B24" i="10"/>
  <c r="B50" i="10"/>
  <c r="B57" i="10"/>
  <c r="B22" i="10"/>
  <c r="B15" i="10"/>
  <c r="B60" i="10"/>
  <c r="B45" i="10"/>
  <c r="B23" i="10"/>
  <c r="B19" i="10"/>
  <c r="B55" i="10"/>
  <c r="B54" i="10"/>
  <c r="B53" i="10"/>
  <c r="B52" i="10"/>
  <c r="B63" i="10"/>
  <c r="B70" i="10"/>
  <c r="B37" i="10"/>
  <c r="B13" i="10"/>
  <c r="B28" i="10"/>
  <c r="B25" i="10"/>
  <c r="B43" i="10"/>
  <c r="B47" i="10"/>
  <c r="B41" i="10"/>
  <c r="B12" i="10"/>
  <c r="Q263" i="6"/>
  <c r="Q267" i="6"/>
  <c r="D8" i="6"/>
  <c r="D120" i="6"/>
  <c r="D131" i="6"/>
  <c r="D33" i="6"/>
  <c r="D66" i="6"/>
  <c r="D63" i="6"/>
  <c r="D36" i="6"/>
  <c r="D139" i="6"/>
  <c r="D178" i="6"/>
  <c r="D88" i="6"/>
  <c r="D64" i="6"/>
  <c r="D184" i="6"/>
  <c r="D136" i="6"/>
  <c r="D185" i="6"/>
  <c r="D186" i="6"/>
  <c r="D144" i="6"/>
  <c r="D135" i="6"/>
  <c r="D55" i="6"/>
  <c r="D157" i="6"/>
  <c r="D127" i="6"/>
  <c r="D119" i="6"/>
  <c r="D188" i="6"/>
  <c r="D75" i="6"/>
  <c r="D189" i="6"/>
  <c r="D191" i="6"/>
  <c r="D54" i="6"/>
  <c r="D79" i="6"/>
  <c r="D121" i="6"/>
  <c r="D62" i="6"/>
  <c r="D193" i="6"/>
  <c r="D109" i="6"/>
  <c r="D125" i="6"/>
  <c r="D32" i="6"/>
  <c r="D47" i="6"/>
  <c r="D163" i="6"/>
  <c r="D71" i="6"/>
  <c r="D124" i="6"/>
  <c r="D76" i="6"/>
  <c r="D174" i="6"/>
  <c r="D165" i="6"/>
  <c r="D197" i="6"/>
  <c r="D37" i="6"/>
  <c r="D122" i="6"/>
  <c r="D138" i="6"/>
  <c r="D160" i="6"/>
  <c r="D179" i="6"/>
  <c r="C132" i="6"/>
  <c r="M132" i="6" s="1"/>
  <c r="C8" i="6"/>
  <c r="M8" i="6" s="1"/>
  <c r="C120" i="6"/>
  <c r="M120" i="6" s="1"/>
  <c r="Q120" i="6" s="1"/>
  <c r="C131" i="6"/>
  <c r="M131" i="6" s="1"/>
  <c r="C33" i="6"/>
  <c r="M33" i="6" s="1"/>
  <c r="C66" i="6"/>
  <c r="M66" i="6" s="1"/>
  <c r="C63" i="6"/>
  <c r="M63" i="6" s="1"/>
  <c r="C36" i="6"/>
  <c r="M36" i="6" s="1"/>
  <c r="C139" i="6"/>
  <c r="M139" i="6" s="1"/>
  <c r="C178" i="6"/>
  <c r="M178" i="6" s="1"/>
  <c r="Q178" i="6" s="1"/>
  <c r="C88" i="6"/>
  <c r="M88" i="6" s="1"/>
  <c r="C64" i="6"/>
  <c r="M64" i="6" s="1"/>
  <c r="C184" i="6"/>
  <c r="M184" i="6" s="1"/>
  <c r="Q184" i="6" s="1"/>
  <c r="C136" i="6"/>
  <c r="M136" i="6" s="1"/>
  <c r="C185" i="6"/>
  <c r="M185" i="6" s="1"/>
  <c r="Q185" i="6" s="1"/>
  <c r="C186" i="6"/>
  <c r="M186" i="6" s="1"/>
  <c r="Q186" i="6" s="1"/>
  <c r="C144" i="6"/>
  <c r="M144" i="6" s="1"/>
  <c r="C135" i="6"/>
  <c r="M135" i="6" s="1"/>
  <c r="C55" i="6"/>
  <c r="M55" i="6" s="1"/>
  <c r="C157" i="6"/>
  <c r="M157" i="6" s="1"/>
  <c r="Q157" i="6" s="1"/>
  <c r="C127" i="6"/>
  <c r="M127" i="6" s="1"/>
  <c r="Q127" i="6" s="1"/>
  <c r="C119" i="6"/>
  <c r="M119" i="6" s="1"/>
  <c r="Q119" i="6" s="1"/>
  <c r="C188" i="6"/>
  <c r="M188" i="6" s="1"/>
  <c r="C75" i="6"/>
  <c r="M75" i="6" s="1"/>
  <c r="C189" i="6"/>
  <c r="M189" i="6" s="1"/>
  <c r="C191" i="6"/>
  <c r="M191" i="6" s="1"/>
  <c r="C54" i="6"/>
  <c r="M54" i="6" s="1"/>
  <c r="C79" i="6"/>
  <c r="M79" i="6" s="1"/>
  <c r="C121" i="6"/>
  <c r="M121" i="6" s="1"/>
  <c r="Q121" i="6" s="1"/>
  <c r="C62" i="6"/>
  <c r="M62" i="6" s="1"/>
  <c r="Q62" i="6" s="1"/>
  <c r="C193" i="6"/>
  <c r="M193" i="6" s="1"/>
  <c r="C109" i="6"/>
  <c r="M109" i="6" s="1"/>
  <c r="Q109" i="6" s="1"/>
  <c r="C125" i="6"/>
  <c r="M125" i="6" s="1"/>
  <c r="Q125" i="6" s="1"/>
  <c r="C32" i="6"/>
  <c r="M32" i="6" s="1"/>
  <c r="C47" i="6"/>
  <c r="M47" i="6" s="1"/>
  <c r="C163" i="6"/>
  <c r="M163" i="6" s="1"/>
  <c r="C71" i="6"/>
  <c r="M71" i="6" s="1"/>
  <c r="C124" i="6"/>
  <c r="M124" i="6" s="1"/>
  <c r="Q124" i="6" s="1"/>
  <c r="C76" i="6"/>
  <c r="M76" i="6" s="1"/>
  <c r="C174" i="6"/>
  <c r="M174" i="6" s="1"/>
  <c r="C165" i="6"/>
  <c r="M165" i="6" s="1"/>
  <c r="Q165" i="6" s="1"/>
  <c r="C197" i="6"/>
  <c r="M197" i="6" s="1"/>
  <c r="Q197" i="6" s="1"/>
  <c r="C37" i="6"/>
  <c r="M37" i="6" s="1"/>
  <c r="C122" i="6"/>
  <c r="M122" i="6" s="1"/>
  <c r="C138" i="6"/>
  <c r="M138" i="6" s="1"/>
  <c r="C160" i="6"/>
  <c r="M160" i="6" s="1"/>
  <c r="C179" i="6"/>
  <c r="M179" i="6" s="1"/>
  <c r="S62" i="6" l="1"/>
  <c r="T62" i="6" s="1"/>
  <c r="V62" i="6" s="1"/>
  <c r="S165" i="6"/>
  <c r="T165" i="6" s="1"/>
  <c r="V165" i="6" s="1"/>
  <c r="Q179" i="6"/>
  <c r="Q174" i="6"/>
  <c r="S125" i="6"/>
  <c r="T125" i="6" s="1"/>
  <c r="V125" i="6" s="1"/>
  <c r="Q193" i="6"/>
  <c r="S193" i="6"/>
  <c r="T193" i="6" s="1"/>
  <c r="S184" i="6"/>
  <c r="T184" i="6" s="1"/>
  <c r="V184" i="6" s="1"/>
  <c r="Q189" i="6"/>
  <c r="S185" i="6"/>
  <c r="T185" i="6" s="1"/>
  <c r="V185" i="6" s="1"/>
  <c r="S186" i="6"/>
  <c r="T186" i="6" s="1"/>
  <c r="V186" i="6" s="1"/>
  <c r="Q188" i="6"/>
  <c r="Q76" i="6"/>
  <c r="S157" i="6"/>
  <c r="T157" i="6" s="1"/>
  <c r="V157" i="6" s="1"/>
  <c r="S127" i="6"/>
  <c r="T127" i="6" s="1"/>
  <c r="V127" i="6" s="1"/>
  <c r="S121" i="6"/>
  <c r="T121" i="6" s="1"/>
  <c r="V121" i="6" s="1"/>
  <c r="S178" i="6"/>
  <c r="T178" i="6" s="1"/>
  <c r="V178" i="6" s="1"/>
  <c r="Q88" i="6"/>
  <c r="K191" i="6"/>
  <c r="Q191" i="6" s="1"/>
  <c r="S182" i="6"/>
  <c r="T182" i="6" s="1"/>
  <c r="V182" i="6" s="1"/>
  <c r="K128" i="6"/>
  <c r="S183" i="6"/>
  <c r="T183" i="6" s="1"/>
  <c r="V183" i="6" s="1"/>
  <c r="K190" i="6"/>
  <c r="S188" i="6"/>
  <c r="T188" i="6" s="1"/>
  <c r="S189" i="6"/>
  <c r="T189" i="6" s="1"/>
  <c r="K181" i="6"/>
  <c r="Q181" i="6" s="1"/>
  <c r="S88" i="6"/>
  <c r="T88" i="6" s="1"/>
  <c r="K176" i="6"/>
  <c r="Q176" i="6" s="1"/>
  <c r="S174" i="6"/>
  <c r="S124" i="6"/>
  <c r="J101" i="14"/>
  <c r="J102" i="14"/>
  <c r="Q255" i="6"/>
  <c r="Q265" i="6"/>
  <c r="Q264" i="6"/>
  <c r="Q254" i="6"/>
  <c r="C92" i="6"/>
  <c r="M92" i="6" s="1"/>
  <c r="D92" i="6"/>
  <c r="D16" i="6"/>
  <c r="C7" i="6"/>
  <c r="M7" i="6" s="1"/>
  <c r="D7" i="6"/>
  <c r="C85" i="6"/>
  <c r="M85" i="6" s="1"/>
  <c r="D85" i="6"/>
  <c r="C52" i="6"/>
  <c r="M52" i="6" s="1"/>
  <c r="D52" i="6"/>
  <c r="C61" i="6"/>
  <c r="M61" i="6" s="1"/>
  <c r="D61" i="6"/>
  <c r="C35" i="6"/>
  <c r="M35" i="6" s="1"/>
  <c r="D35" i="6"/>
  <c r="C48" i="6"/>
  <c r="M48" i="6" s="1"/>
  <c r="D48" i="6"/>
  <c r="C27" i="6"/>
  <c r="M27" i="6" s="1"/>
  <c r="D27" i="6"/>
  <c r="D126" i="6"/>
  <c r="C137" i="6"/>
  <c r="M137" i="6" s="1"/>
  <c r="D137" i="6"/>
  <c r="C15" i="6"/>
  <c r="M15" i="6" s="1"/>
  <c r="D15" i="6"/>
  <c r="C151" i="6"/>
  <c r="M151" i="6" s="1"/>
  <c r="Q151" i="6" s="1"/>
  <c r="D151" i="6"/>
  <c r="C10" i="6"/>
  <c r="M10" i="6" s="1"/>
  <c r="D10" i="6"/>
  <c r="C39" i="6"/>
  <c r="M39" i="6" s="1"/>
  <c r="D39" i="6"/>
  <c r="C41" i="6"/>
  <c r="M41" i="6" s="1"/>
  <c r="D41" i="6"/>
  <c r="C93" i="6"/>
  <c r="M93" i="6" s="1"/>
  <c r="D93" i="6"/>
  <c r="C190" i="6"/>
  <c r="M190" i="6" s="1"/>
  <c r="D190" i="6"/>
  <c r="C150" i="6"/>
  <c r="M150" i="6" s="1"/>
  <c r="Q150" i="6" s="1"/>
  <c r="D150" i="6"/>
  <c r="C50" i="6"/>
  <c r="M50" i="6" s="1"/>
  <c r="D50" i="6"/>
  <c r="C100" i="6"/>
  <c r="M100" i="6" s="1"/>
  <c r="D100" i="6"/>
  <c r="N104" i="9"/>
  <c r="Q104" i="9" s="1"/>
  <c r="O104" i="9"/>
  <c r="N103" i="9"/>
  <c r="O103" i="9"/>
  <c r="N106" i="9"/>
  <c r="Q106" i="9" s="1"/>
  <c r="O106" i="9"/>
  <c r="N102" i="9"/>
  <c r="Q102" i="9" s="1"/>
  <c r="O102" i="9"/>
  <c r="S109" i="9"/>
  <c r="N105" i="9"/>
  <c r="O105" i="9"/>
  <c r="N107" i="9"/>
  <c r="O107" i="9"/>
  <c r="Q103" i="9" l="1"/>
  <c r="Q213" i="6"/>
  <c r="V213" i="6" s="1"/>
  <c r="Q215" i="6"/>
  <c r="Q105" i="9"/>
  <c r="Q107" i="9"/>
  <c r="V189" i="6"/>
  <c r="V193" i="6"/>
  <c r="V188" i="6"/>
  <c r="Q190" i="6"/>
  <c r="V88" i="6"/>
  <c r="S176" i="6"/>
  <c r="T176" i="6" s="1"/>
  <c r="V176" i="6" s="1"/>
  <c r="S191" i="6"/>
  <c r="T191" i="6" s="1"/>
  <c r="S181" i="6"/>
  <c r="T181" i="6" s="1"/>
  <c r="V181" i="6" s="1"/>
  <c r="T124" i="6"/>
  <c r="V124" i="6" s="1"/>
  <c r="T174" i="6"/>
  <c r="V174" i="6" s="1"/>
  <c r="Q218" i="6"/>
  <c r="Q223" i="6"/>
  <c r="V223" i="6" s="1"/>
  <c r="Q256" i="6"/>
  <c r="R12" i="15"/>
  <c r="Q249" i="6"/>
  <c r="Q252" i="6"/>
  <c r="Q250" i="6"/>
  <c r="Q253" i="6"/>
  <c r="Q251" i="6"/>
  <c r="C154" i="6"/>
  <c r="M154" i="6" s="1"/>
  <c r="Q154" i="6" s="1"/>
  <c r="D154" i="6"/>
  <c r="S214" i="6" l="1"/>
  <c r="T214" i="6" s="1"/>
  <c r="V214" i="6" s="1"/>
  <c r="S215" i="6"/>
  <c r="T215" i="6" s="1"/>
  <c r="Q111" i="9"/>
  <c r="G203" i="6" s="1"/>
  <c r="S209" i="6"/>
  <c r="T209" i="6" s="1"/>
  <c r="Q209" i="6"/>
  <c r="V191" i="6"/>
  <c r="S219" i="6"/>
  <c r="T219" i="6" s="1"/>
  <c r="C18" i="6"/>
  <c r="M18" i="6" s="1"/>
  <c r="D18" i="6"/>
  <c r="C25" i="6"/>
  <c r="M25" i="6" s="1"/>
  <c r="D25" i="6"/>
  <c r="M37" i="15"/>
  <c r="N37" i="15"/>
  <c r="O37" i="15"/>
  <c r="R37" i="15"/>
  <c r="J29" i="15"/>
  <c r="R20" i="15"/>
  <c r="R36" i="15"/>
  <c r="R13" i="15"/>
  <c r="R14" i="15"/>
  <c r="R15" i="15"/>
  <c r="R16" i="15"/>
  <c r="R17" i="15"/>
  <c r="R18" i="15"/>
  <c r="R19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Q216" i="6" l="1"/>
  <c r="V215" i="6" s="1"/>
  <c r="V209" i="6"/>
  <c r="G204" i="6"/>
  <c r="G205" i="6" s="1"/>
  <c r="S216" i="6"/>
  <c r="T216" i="6" s="1"/>
  <c r="Q217" i="6"/>
  <c r="V219" i="6"/>
  <c r="S217" i="6"/>
  <c r="T217" i="6" s="1"/>
  <c r="P37" i="15"/>
  <c r="J15" i="15"/>
  <c r="V216" i="6" l="1"/>
  <c r="O59" i="6"/>
  <c r="V217" i="6"/>
  <c r="O52" i="9"/>
  <c r="P52" i="9"/>
  <c r="M45" i="10"/>
  <c r="P45" i="10" s="1"/>
  <c r="K163" i="6" s="1"/>
  <c r="Q163" i="6" s="1"/>
  <c r="I56" i="10"/>
  <c r="J56" i="10" s="1"/>
  <c r="D35" i="5"/>
  <c r="J35" i="5" s="1"/>
  <c r="D41" i="5"/>
  <c r="D21" i="5"/>
  <c r="J21" i="5" s="1"/>
  <c r="J29" i="12"/>
  <c r="Q52" i="9" l="1"/>
  <c r="J41" i="5"/>
  <c r="S163" i="6"/>
  <c r="T163" i="6" s="1"/>
  <c r="K24" i="5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101" i="14"/>
  <c r="S102" i="14"/>
  <c r="S12" i="14"/>
  <c r="D102" i="14"/>
  <c r="D101" i="14"/>
  <c r="C17" i="14"/>
  <c r="C102" i="14"/>
  <c r="C13" i="14"/>
  <c r="C15" i="14"/>
  <c r="C38" i="14"/>
  <c r="C28" i="14"/>
  <c r="C25" i="14"/>
  <c r="C26" i="14"/>
  <c r="C23" i="14"/>
  <c r="C30" i="14"/>
  <c r="C22" i="14"/>
  <c r="C36" i="14"/>
  <c r="C14" i="14"/>
  <c r="C32" i="14"/>
  <c r="C29" i="14"/>
  <c r="C19" i="14"/>
  <c r="C16" i="14"/>
  <c r="C31" i="14"/>
  <c r="C24" i="14"/>
  <c r="C33" i="14"/>
  <c r="C20" i="14"/>
  <c r="C21" i="14"/>
  <c r="C27" i="14"/>
  <c r="C37" i="14"/>
  <c r="C101" i="14"/>
  <c r="C12" i="14"/>
  <c r="C35" i="14"/>
  <c r="C34" i="14"/>
  <c r="C18" i="14"/>
  <c r="K22" i="14"/>
  <c r="G38" i="6" l="1"/>
  <c r="V163" i="6"/>
  <c r="C49" i="6"/>
  <c r="M49" i="6" s="1"/>
  <c r="D49" i="6"/>
  <c r="I14" i="12"/>
  <c r="J14" i="12" s="1"/>
  <c r="I24" i="12"/>
  <c r="J24" i="12" s="1"/>
  <c r="J14" i="13"/>
  <c r="J15" i="13"/>
  <c r="J16" i="13"/>
  <c r="J18" i="13"/>
  <c r="J17" i="13"/>
  <c r="J22" i="13"/>
  <c r="J35" i="13"/>
  <c r="J24" i="13"/>
  <c r="J25" i="13"/>
  <c r="J20" i="13"/>
  <c r="J26" i="13"/>
  <c r="J30" i="13"/>
  <c r="J21" i="13"/>
  <c r="J13" i="13"/>
  <c r="J32" i="13"/>
  <c r="J34" i="13"/>
  <c r="J96" i="13"/>
  <c r="J43" i="13"/>
  <c r="J28" i="13"/>
  <c r="J29" i="13"/>
  <c r="J19" i="13"/>
  <c r="J31" i="13"/>
  <c r="J23" i="13"/>
  <c r="J38" i="13"/>
  <c r="J27" i="13"/>
  <c r="J40" i="13"/>
  <c r="J97" i="13"/>
  <c r="J33" i="13" l="1"/>
  <c r="R13" i="13"/>
  <c r="J12" i="13"/>
  <c r="I33" i="12" l="1"/>
  <c r="J33" i="12" s="1"/>
  <c r="I23" i="12"/>
  <c r="J23" i="12" s="1"/>
  <c r="I106" i="12"/>
  <c r="J106" i="12" s="1"/>
  <c r="J20" i="12"/>
  <c r="I27" i="12"/>
  <c r="J27" i="12" s="1"/>
  <c r="I19" i="12"/>
  <c r="J19" i="12" s="1"/>
  <c r="I37" i="12"/>
  <c r="J37" i="12" s="1"/>
  <c r="I42" i="12"/>
  <c r="J42" i="12" s="1"/>
  <c r="I26" i="12"/>
  <c r="J26" i="12" s="1"/>
  <c r="I20" i="10"/>
  <c r="I51" i="10"/>
  <c r="M21" i="10"/>
  <c r="P21" i="10" s="1"/>
  <c r="K8" i="6" s="1"/>
  <c r="I14" i="10"/>
  <c r="I17" i="10"/>
  <c r="I26" i="10"/>
  <c r="I33" i="10"/>
  <c r="I72" i="10"/>
  <c r="I62" i="10"/>
  <c r="I71" i="10"/>
  <c r="I16" i="10"/>
  <c r="I12" i="10"/>
  <c r="I38" i="10"/>
  <c r="I24" i="10"/>
  <c r="I21" i="10"/>
  <c r="I32" i="10"/>
  <c r="I30" i="10"/>
  <c r="I29" i="10"/>
  <c r="I35" i="10"/>
  <c r="I31" i="10"/>
  <c r="I68" i="10"/>
  <c r="I46" i="10"/>
  <c r="C101" i="10"/>
  <c r="I101" i="10" s="1"/>
  <c r="I64" i="10"/>
  <c r="I40" i="10"/>
  <c r="I50" i="10"/>
  <c r="I42" i="10"/>
  <c r="I39" i="10"/>
  <c r="I66" i="10"/>
  <c r="I67" i="10"/>
  <c r="J67" i="10" s="1"/>
  <c r="I27" i="10"/>
  <c r="I61" i="10"/>
  <c r="I18" i="10"/>
  <c r="D52" i="5"/>
  <c r="J52" i="5" s="1"/>
  <c r="D63" i="5"/>
  <c r="D65" i="5"/>
  <c r="J65" i="5" s="1"/>
  <c r="D59" i="5"/>
  <c r="D16" i="5"/>
  <c r="D34" i="5"/>
  <c r="J34" i="5" s="1"/>
  <c r="D66" i="5"/>
  <c r="D50" i="5"/>
  <c r="J50" i="5" s="1"/>
  <c r="D37" i="5"/>
  <c r="J37" i="5" s="1"/>
  <c r="D26" i="5"/>
  <c r="D47" i="5"/>
  <c r="D38" i="5"/>
  <c r="J38" i="5" s="1"/>
  <c r="D48" i="5"/>
  <c r="D40" i="5"/>
  <c r="J40" i="5" s="1"/>
  <c r="K40" i="5" s="1"/>
  <c r="D54" i="5"/>
  <c r="J54" i="5" s="1"/>
  <c r="D22" i="5"/>
  <c r="J22" i="5" s="1"/>
  <c r="K22" i="5" s="1"/>
  <c r="D45" i="5"/>
  <c r="J106" i="5"/>
  <c r="D17" i="5"/>
  <c r="J17" i="5" s="1"/>
  <c r="D42" i="5"/>
  <c r="J42" i="5" s="1"/>
  <c r="D39" i="5"/>
  <c r="J39" i="5" s="1"/>
  <c r="D60" i="5"/>
  <c r="D58" i="5"/>
  <c r="J58" i="5" s="1"/>
  <c r="D20" i="5"/>
  <c r="D46" i="5"/>
  <c r="D33" i="5"/>
  <c r="D18" i="5"/>
  <c r="J18" i="5" s="1"/>
  <c r="D28" i="5"/>
  <c r="D13" i="6"/>
  <c r="D73" i="6"/>
  <c r="D30" i="6"/>
  <c r="D19" i="6"/>
  <c r="D14" i="6"/>
  <c r="D130" i="6"/>
  <c r="D42" i="6"/>
  <c r="D11" i="6"/>
  <c r="D134" i="6"/>
  <c r="D51" i="6"/>
  <c r="D72" i="6"/>
  <c r="D80" i="6"/>
  <c r="D142" i="6"/>
  <c r="D67" i="6"/>
  <c r="D60" i="6"/>
  <c r="D31" i="6"/>
  <c r="D96" i="6"/>
  <c r="D83" i="6"/>
  <c r="D192" i="6"/>
  <c r="D132" i="6"/>
  <c r="D180" i="6"/>
  <c r="D90" i="6"/>
  <c r="D53" i="6"/>
  <c r="D59" i="6"/>
  <c r="D9" i="6"/>
  <c r="J60" i="5" l="1"/>
  <c r="K60" i="5" s="1"/>
  <c r="J48" i="5"/>
  <c r="K48" i="5" s="1"/>
  <c r="K15" i="5"/>
  <c r="J16" i="5"/>
  <c r="K16" i="5" s="1"/>
  <c r="K27" i="5"/>
  <c r="J28" i="5"/>
  <c r="K28" i="5" s="1"/>
  <c r="K58" i="5"/>
  <c r="J59" i="5"/>
  <c r="K59" i="5" s="1"/>
  <c r="J47" i="5"/>
  <c r="K47" i="5" s="1"/>
  <c r="K31" i="5"/>
  <c r="J33" i="5"/>
  <c r="K33" i="5" s="1"/>
  <c r="K25" i="5"/>
  <c r="J26" i="5"/>
  <c r="K26" i="5" s="1"/>
  <c r="K65" i="5"/>
  <c r="J63" i="5"/>
  <c r="K63" i="5" s="1"/>
  <c r="J66" i="5"/>
  <c r="K66" i="5" s="1"/>
  <c r="J46" i="5"/>
  <c r="K46" i="5" s="1"/>
  <c r="K44" i="5"/>
  <c r="J45" i="5"/>
  <c r="K45" i="5" s="1"/>
  <c r="K21" i="5"/>
  <c r="J20" i="5"/>
  <c r="K20" i="5" s="1"/>
  <c r="K55" i="5"/>
  <c r="K34" i="5"/>
  <c r="K54" i="5"/>
  <c r="K32" i="5"/>
  <c r="K62" i="5"/>
  <c r="K29" i="5"/>
  <c r="K41" i="5"/>
  <c r="K50" i="5"/>
  <c r="K49" i="5"/>
  <c r="K19" i="5"/>
  <c r="K57" i="5"/>
  <c r="K17" i="5"/>
  <c r="K53" i="5"/>
  <c r="K35" i="5"/>
  <c r="K38" i="5"/>
  <c r="K39" i="5"/>
  <c r="K37" i="5"/>
  <c r="K36" i="5"/>
  <c r="K42" i="5"/>
  <c r="K56" i="5"/>
  <c r="K106" i="5"/>
  <c r="S39" i="5"/>
  <c r="S12" i="5"/>
  <c r="O41" i="9"/>
  <c r="P41" i="9"/>
  <c r="O42" i="9"/>
  <c r="P42" i="9"/>
  <c r="O43" i="9"/>
  <c r="P43" i="9"/>
  <c r="O44" i="9"/>
  <c r="P44" i="9"/>
  <c r="O45" i="9"/>
  <c r="P45" i="9"/>
  <c r="O46" i="9"/>
  <c r="P46" i="9"/>
  <c r="O47" i="9"/>
  <c r="P47" i="9"/>
  <c r="O48" i="9"/>
  <c r="P48" i="9"/>
  <c r="O49" i="9"/>
  <c r="P49" i="9"/>
  <c r="O50" i="9"/>
  <c r="P50" i="9"/>
  <c r="N57" i="9"/>
  <c r="O57" i="9"/>
  <c r="P57" i="9"/>
  <c r="N56" i="9"/>
  <c r="O56" i="9"/>
  <c r="P56" i="9"/>
  <c r="N58" i="9"/>
  <c r="O58" i="9"/>
  <c r="P58" i="9"/>
  <c r="N53" i="9"/>
  <c r="O53" i="9"/>
  <c r="P53" i="9"/>
  <c r="N55" i="9"/>
  <c r="O55" i="9"/>
  <c r="P55" i="9"/>
  <c r="N54" i="9"/>
  <c r="O54" i="9"/>
  <c r="P54" i="9"/>
  <c r="N59" i="9"/>
  <c r="O59" i="9"/>
  <c r="P59" i="9"/>
  <c r="O51" i="9"/>
  <c r="P51" i="9"/>
  <c r="S30" i="5"/>
  <c r="S31" i="5"/>
  <c r="S32" i="5"/>
  <c r="S33" i="5"/>
  <c r="S34" i="5"/>
  <c r="S35" i="5"/>
  <c r="S36" i="5"/>
  <c r="S37" i="5"/>
  <c r="S38" i="5"/>
  <c r="S40" i="5"/>
  <c r="S41" i="5"/>
  <c r="S42" i="5"/>
  <c r="S43" i="5"/>
  <c r="S44" i="5"/>
  <c r="S45" i="5"/>
  <c r="S46" i="5"/>
  <c r="S14" i="5"/>
  <c r="S15" i="5"/>
  <c r="S16" i="5"/>
  <c r="S17" i="5"/>
  <c r="S18" i="5"/>
  <c r="S19" i="5"/>
  <c r="S20" i="5"/>
  <c r="S21" i="5"/>
  <c r="S22" i="5"/>
  <c r="S23" i="5"/>
  <c r="S107" i="5"/>
  <c r="S24" i="5"/>
  <c r="S25" i="5"/>
  <c r="S26" i="5"/>
  <c r="S27" i="5"/>
  <c r="S28" i="5"/>
  <c r="S29" i="5"/>
  <c r="O36" i="15"/>
  <c r="N36" i="15"/>
  <c r="M36" i="15"/>
  <c r="J38" i="15"/>
  <c r="O35" i="15"/>
  <c r="N35" i="15"/>
  <c r="M35" i="15"/>
  <c r="J34" i="15"/>
  <c r="O34" i="15"/>
  <c r="N34" i="15"/>
  <c r="M34" i="15"/>
  <c r="J37" i="15"/>
  <c r="O33" i="15"/>
  <c r="N33" i="15"/>
  <c r="M33" i="15"/>
  <c r="J35" i="15"/>
  <c r="O32" i="15"/>
  <c r="N32" i="15"/>
  <c r="M32" i="15"/>
  <c r="J33" i="15"/>
  <c r="J30" i="15"/>
  <c r="O31" i="15"/>
  <c r="N31" i="15"/>
  <c r="M31" i="15"/>
  <c r="J25" i="15"/>
  <c r="O30" i="15"/>
  <c r="N30" i="15"/>
  <c r="M30" i="15"/>
  <c r="O29" i="15"/>
  <c r="N29" i="15"/>
  <c r="M29" i="15"/>
  <c r="J32" i="15"/>
  <c r="O28" i="15"/>
  <c r="N28" i="15"/>
  <c r="M28" i="15"/>
  <c r="J31" i="15"/>
  <c r="O27" i="15"/>
  <c r="N27" i="15"/>
  <c r="M27" i="15"/>
  <c r="J28" i="15"/>
  <c r="O26" i="15"/>
  <c r="N26" i="15"/>
  <c r="M26" i="15"/>
  <c r="J26" i="15"/>
  <c r="O25" i="15"/>
  <c r="N25" i="15"/>
  <c r="M25" i="15"/>
  <c r="J27" i="15"/>
  <c r="O24" i="15"/>
  <c r="N24" i="15"/>
  <c r="M24" i="15"/>
  <c r="J23" i="15"/>
  <c r="O23" i="15"/>
  <c r="N23" i="15"/>
  <c r="M23" i="15"/>
  <c r="J22" i="15"/>
  <c r="O22" i="15"/>
  <c r="N22" i="15"/>
  <c r="M22" i="15"/>
  <c r="J16" i="15"/>
  <c r="O21" i="15"/>
  <c r="N21" i="15"/>
  <c r="M21" i="15"/>
  <c r="J24" i="15"/>
  <c r="O20" i="15"/>
  <c r="N20" i="15"/>
  <c r="M20" i="15"/>
  <c r="J19" i="15"/>
  <c r="O19" i="15"/>
  <c r="N19" i="15"/>
  <c r="M19" i="15"/>
  <c r="J20" i="15"/>
  <c r="O18" i="15"/>
  <c r="N18" i="15"/>
  <c r="M18" i="15"/>
  <c r="J21" i="15"/>
  <c r="O17" i="15"/>
  <c r="N17" i="15"/>
  <c r="M17" i="15"/>
  <c r="J17" i="15"/>
  <c r="O16" i="15"/>
  <c r="N16" i="15"/>
  <c r="M16" i="15"/>
  <c r="J18" i="15"/>
  <c r="O15" i="15"/>
  <c r="N15" i="15"/>
  <c r="M15" i="15"/>
  <c r="O14" i="15"/>
  <c r="N14" i="15"/>
  <c r="M14" i="15"/>
  <c r="J14" i="15"/>
  <c r="O13" i="15"/>
  <c r="N13" i="15"/>
  <c r="M13" i="15"/>
  <c r="J13" i="15"/>
  <c r="O12" i="15"/>
  <c r="N12" i="15"/>
  <c r="M12" i="15"/>
  <c r="J12" i="15"/>
  <c r="K26" i="14"/>
  <c r="K38" i="14"/>
  <c r="K27" i="14"/>
  <c r="P102" i="14"/>
  <c r="O102" i="14"/>
  <c r="N102" i="14"/>
  <c r="P101" i="14"/>
  <c r="O101" i="14"/>
  <c r="N101" i="14"/>
  <c r="K34" i="14"/>
  <c r="K30" i="14"/>
  <c r="K15" i="14"/>
  <c r="K33" i="14"/>
  <c r="K24" i="14"/>
  <c r="K12" i="14"/>
  <c r="P38" i="14"/>
  <c r="O38" i="14"/>
  <c r="N38" i="14"/>
  <c r="K18" i="14"/>
  <c r="K28" i="14"/>
  <c r="P37" i="14"/>
  <c r="O37" i="14"/>
  <c r="N37" i="14"/>
  <c r="P36" i="14"/>
  <c r="O36" i="14"/>
  <c r="N36" i="14"/>
  <c r="K31" i="14"/>
  <c r="P35" i="14"/>
  <c r="O35" i="14"/>
  <c r="N35" i="14"/>
  <c r="K29" i="14"/>
  <c r="P34" i="14"/>
  <c r="O34" i="14"/>
  <c r="N34" i="14"/>
  <c r="P33" i="14"/>
  <c r="O33" i="14"/>
  <c r="N33" i="14"/>
  <c r="K32" i="14"/>
  <c r="P32" i="14"/>
  <c r="O32" i="14"/>
  <c r="N32" i="14"/>
  <c r="K16" i="14"/>
  <c r="P31" i="14"/>
  <c r="O31" i="14"/>
  <c r="N31" i="14"/>
  <c r="K14" i="14"/>
  <c r="P30" i="14"/>
  <c r="O30" i="14"/>
  <c r="N30" i="14"/>
  <c r="K36" i="14"/>
  <c r="P29" i="14"/>
  <c r="O29" i="14"/>
  <c r="N29" i="14"/>
  <c r="K37" i="14"/>
  <c r="P28" i="14"/>
  <c r="O28" i="14"/>
  <c r="N28" i="14"/>
  <c r="P27" i="14"/>
  <c r="O27" i="14"/>
  <c r="N27" i="14"/>
  <c r="K21" i="14"/>
  <c r="P26" i="14"/>
  <c r="O26" i="14"/>
  <c r="N26" i="14"/>
  <c r="P25" i="14"/>
  <c r="O25" i="14"/>
  <c r="N25" i="14"/>
  <c r="K23" i="14"/>
  <c r="P24" i="14"/>
  <c r="O24" i="14"/>
  <c r="N24" i="14"/>
  <c r="P23" i="14"/>
  <c r="O23" i="14"/>
  <c r="N23" i="14"/>
  <c r="K35" i="14"/>
  <c r="P22" i="14"/>
  <c r="O22" i="14"/>
  <c r="N22" i="14"/>
  <c r="P21" i="14"/>
  <c r="O21" i="14"/>
  <c r="N21" i="14"/>
  <c r="K19" i="14"/>
  <c r="P20" i="14"/>
  <c r="O20" i="14"/>
  <c r="N20" i="14"/>
  <c r="K25" i="14"/>
  <c r="P19" i="14"/>
  <c r="O19" i="14"/>
  <c r="N19" i="14"/>
  <c r="P18" i="14"/>
  <c r="O18" i="14"/>
  <c r="N18" i="14"/>
  <c r="P17" i="14"/>
  <c r="O17" i="14"/>
  <c r="N17" i="14"/>
  <c r="P16" i="14"/>
  <c r="O16" i="14"/>
  <c r="N16" i="14"/>
  <c r="K20" i="14"/>
  <c r="P15" i="14"/>
  <c r="O15" i="14"/>
  <c r="N15" i="14"/>
  <c r="K13" i="14"/>
  <c r="P14" i="14"/>
  <c r="O14" i="14"/>
  <c r="N14" i="14"/>
  <c r="P13" i="14"/>
  <c r="O13" i="14"/>
  <c r="N13" i="14"/>
  <c r="P12" i="14"/>
  <c r="O12" i="14"/>
  <c r="N12" i="14"/>
  <c r="K17" i="14"/>
  <c r="O39" i="13"/>
  <c r="N39" i="13"/>
  <c r="M39" i="13"/>
  <c r="R39" i="13"/>
  <c r="O97" i="13"/>
  <c r="N97" i="13"/>
  <c r="M97" i="13"/>
  <c r="R37" i="13"/>
  <c r="O38" i="13"/>
  <c r="N38" i="13"/>
  <c r="M38" i="13"/>
  <c r="R35" i="13"/>
  <c r="O37" i="13"/>
  <c r="N37" i="13"/>
  <c r="M37" i="13"/>
  <c r="R98" i="13"/>
  <c r="O36" i="13"/>
  <c r="N36" i="13"/>
  <c r="M36" i="13"/>
  <c r="R97" i="13"/>
  <c r="O35" i="13"/>
  <c r="N35" i="13"/>
  <c r="M35" i="13"/>
  <c r="R36" i="13"/>
  <c r="O98" i="13"/>
  <c r="N98" i="13"/>
  <c r="M98" i="13"/>
  <c r="R34" i="13"/>
  <c r="O34" i="13"/>
  <c r="N34" i="13"/>
  <c r="M34" i="13"/>
  <c r="R31" i="13"/>
  <c r="O33" i="13"/>
  <c r="N33" i="13"/>
  <c r="M33" i="13"/>
  <c r="R29" i="13"/>
  <c r="O32" i="13"/>
  <c r="N32" i="13"/>
  <c r="M32" i="13"/>
  <c r="R25" i="13"/>
  <c r="O31" i="13"/>
  <c r="N31" i="13"/>
  <c r="M31" i="13"/>
  <c r="R38" i="13"/>
  <c r="O30" i="13"/>
  <c r="N30" i="13"/>
  <c r="M30" i="13"/>
  <c r="R33" i="13"/>
  <c r="O29" i="13"/>
  <c r="N29" i="13"/>
  <c r="M29" i="13"/>
  <c r="R32" i="13"/>
  <c r="O28" i="13"/>
  <c r="N28" i="13"/>
  <c r="M28" i="13"/>
  <c r="R30" i="13"/>
  <c r="O27" i="13"/>
  <c r="N27" i="13"/>
  <c r="M27" i="13"/>
  <c r="R28" i="13"/>
  <c r="O26" i="13"/>
  <c r="N26" i="13"/>
  <c r="M26" i="13"/>
  <c r="R27" i="13"/>
  <c r="O25" i="13"/>
  <c r="N25" i="13"/>
  <c r="M25" i="13"/>
  <c r="R26" i="13"/>
  <c r="O24" i="13"/>
  <c r="N24" i="13"/>
  <c r="M24" i="13"/>
  <c r="R24" i="13"/>
  <c r="O23" i="13"/>
  <c r="N23" i="13"/>
  <c r="M23" i="13"/>
  <c r="R23" i="13"/>
  <c r="O22" i="13"/>
  <c r="N22" i="13"/>
  <c r="M22" i="13"/>
  <c r="R22" i="13"/>
  <c r="O21" i="13"/>
  <c r="N21" i="13"/>
  <c r="M21" i="13"/>
  <c r="R21" i="13"/>
  <c r="O20" i="13"/>
  <c r="N20" i="13"/>
  <c r="M20" i="13"/>
  <c r="R19" i="13"/>
  <c r="O19" i="13"/>
  <c r="N19" i="13"/>
  <c r="M19" i="13"/>
  <c r="R20" i="13"/>
  <c r="O18" i="13"/>
  <c r="N18" i="13"/>
  <c r="M18" i="13"/>
  <c r="R17" i="13"/>
  <c r="O17" i="13"/>
  <c r="N17" i="13"/>
  <c r="M17" i="13"/>
  <c r="R18" i="13"/>
  <c r="O16" i="13"/>
  <c r="N16" i="13"/>
  <c r="M16" i="13"/>
  <c r="R16" i="13"/>
  <c r="O15" i="13"/>
  <c r="N15" i="13"/>
  <c r="M15" i="13"/>
  <c r="R15" i="13"/>
  <c r="O14" i="13"/>
  <c r="N14" i="13"/>
  <c r="M14" i="13"/>
  <c r="R14" i="13"/>
  <c r="O13" i="13"/>
  <c r="N13" i="13"/>
  <c r="M13" i="13"/>
  <c r="O12" i="13"/>
  <c r="N12" i="13"/>
  <c r="M12" i="13"/>
  <c r="O35" i="12"/>
  <c r="N35" i="12"/>
  <c r="M35" i="12"/>
  <c r="O18" i="12"/>
  <c r="N18" i="12"/>
  <c r="M18" i="12"/>
  <c r="O42" i="12"/>
  <c r="N42" i="12"/>
  <c r="M42" i="12"/>
  <c r="O29" i="12"/>
  <c r="N29" i="12"/>
  <c r="M29" i="12"/>
  <c r="O40" i="12"/>
  <c r="N40" i="12"/>
  <c r="M40" i="12"/>
  <c r="O30" i="12"/>
  <c r="N30" i="12"/>
  <c r="M30" i="12"/>
  <c r="O31" i="12"/>
  <c r="N31" i="12"/>
  <c r="M31" i="12"/>
  <c r="O41" i="12"/>
  <c r="N41" i="12"/>
  <c r="M41" i="12"/>
  <c r="O25" i="12"/>
  <c r="N25" i="12"/>
  <c r="M25" i="12"/>
  <c r="O32" i="12"/>
  <c r="N32" i="12"/>
  <c r="M32" i="12"/>
  <c r="O13" i="12"/>
  <c r="N13" i="12"/>
  <c r="M13" i="12"/>
  <c r="O14" i="12"/>
  <c r="N14" i="12"/>
  <c r="M14" i="12"/>
  <c r="O22" i="12"/>
  <c r="N22" i="12"/>
  <c r="M22" i="12"/>
  <c r="C11" i="6"/>
  <c r="M11" i="6" s="1"/>
  <c r="C13" i="6"/>
  <c r="M13" i="6" s="1"/>
  <c r="C30" i="6"/>
  <c r="M30" i="6" s="1"/>
  <c r="C19" i="6"/>
  <c r="M19" i="6" s="1"/>
  <c r="C72" i="6"/>
  <c r="M72" i="6" s="1"/>
  <c r="C42" i="6"/>
  <c r="M42" i="6" s="1"/>
  <c r="C67" i="6"/>
  <c r="M67" i="6" s="1"/>
  <c r="C14" i="6"/>
  <c r="M14" i="6" s="1"/>
  <c r="C31" i="6"/>
  <c r="M31" i="6" s="1"/>
  <c r="C83" i="6"/>
  <c r="M83" i="6" s="1"/>
  <c r="C51" i="6"/>
  <c r="M51" i="6" s="1"/>
  <c r="C96" i="6"/>
  <c r="M96" i="6" s="1"/>
  <c r="C90" i="6"/>
  <c r="M90" i="6" s="1"/>
  <c r="C130" i="6"/>
  <c r="M130" i="6" s="1"/>
  <c r="Q130" i="6" s="1"/>
  <c r="C134" i="6"/>
  <c r="M134" i="6" s="1"/>
  <c r="C80" i="6"/>
  <c r="M80" i="6" s="1"/>
  <c r="Q80" i="6" s="1"/>
  <c r="C60" i="6"/>
  <c r="M60" i="6" s="1"/>
  <c r="C192" i="6"/>
  <c r="M192" i="6" s="1"/>
  <c r="C180" i="6"/>
  <c r="M180" i="6" s="1"/>
  <c r="C53" i="6"/>
  <c r="M53" i="6" s="1"/>
  <c r="C59" i="6"/>
  <c r="M59" i="6" s="1"/>
  <c r="O12" i="10"/>
  <c r="N12" i="10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36" i="9"/>
  <c r="P36" i="9"/>
  <c r="O37" i="9"/>
  <c r="P37" i="9"/>
  <c r="O38" i="9"/>
  <c r="P38" i="9"/>
  <c r="O39" i="9"/>
  <c r="P39" i="9"/>
  <c r="O40" i="9"/>
  <c r="P40" i="9"/>
  <c r="P12" i="9"/>
  <c r="O12" i="9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12" i="5"/>
  <c r="O13" i="5"/>
  <c r="O14" i="5"/>
  <c r="O15" i="5"/>
  <c r="O16" i="5"/>
  <c r="O17" i="5"/>
  <c r="O18" i="5"/>
  <c r="O19" i="5"/>
  <c r="O20" i="5"/>
  <c r="O21" i="5"/>
  <c r="O22" i="5"/>
  <c r="O23" i="5"/>
  <c r="O107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12" i="5"/>
  <c r="Q208" i="6" l="1"/>
  <c r="S208" i="6"/>
  <c r="T208" i="6" s="1"/>
  <c r="S207" i="6"/>
  <c r="T207" i="6" s="1"/>
  <c r="Q207" i="6"/>
  <c r="S91" i="6"/>
  <c r="T91" i="6" s="1"/>
  <c r="Q91" i="6"/>
  <c r="Q46" i="9"/>
  <c r="G49" i="6" s="1"/>
  <c r="Q51" i="9"/>
  <c r="G32" i="6" s="1"/>
  <c r="Q43" i="9"/>
  <c r="G36" i="6" s="1"/>
  <c r="Q41" i="9"/>
  <c r="Q14" i="9"/>
  <c r="Q56" i="9"/>
  <c r="Q55" i="9"/>
  <c r="Q59" i="9"/>
  <c r="Q57" i="9"/>
  <c r="Q53" i="9"/>
  <c r="Q54" i="9"/>
  <c r="Q48" i="9"/>
  <c r="Q85" i="6"/>
  <c r="Q58" i="9"/>
  <c r="Q45" i="9"/>
  <c r="Q50" i="9"/>
  <c r="Q42" i="9"/>
  <c r="Q47" i="9"/>
  <c r="Q44" i="9"/>
  <c r="Q49" i="9"/>
  <c r="S13" i="9"/>
  <c r="Q82" i="6"/>
  <c r="Q180" i="6"/>
  <c r="S180" i="6"/>
  <c r="T180" i="6" s="1"/>
  <c r="Q90" i="6"/>
  <c r="S90" i="6"/>
  <c r="T90" i="6" s="1"/>
  <c r="Q160" i="6"/>
  <c r="Q28" i="14"/>
  <c r="H43" i="6" s="1"/>
  <c r="Q30" i="14"/>
  <c r="H57" i="6" s="1"/>
  <c r="Q57" i="6" s="1"/>
  <c r="Q32" i="14"/>
  <c r="H64" i="6" s="1"/>
  <c r="Q64" i="6" s="1"/>
  <c r="Q34" i="14"/>
  <c r="H70" i="6" s="1"/>
  <c r="Q36" i="14"/>
  <c r="H71" i="6" s="1"/>
  <c r="Q71" i="6" s="1"/>
  <c r="Q24" i="14"/>
  <c r="H51" i="6" s="1"/>
  <c r="Q26" i="14"/>
  <c r="H35" i="6" s="1"/>
  <c r="S35" i="6" s="1"/>
  <c r="T35" i="6" s="1"/>
  <c r="Q38" i="14"/>
  <c r="H74" i="6" s="1"/>
  <c r="Q74" i="6" s="1"/>
  <c r="Q16" i="14"/>
  <c r="H8" i="6" s="1"/>
  <c r="Q18" i="14"/>
  <c r="Q20" i="14"/>
  <c r="H15" i="6" s="1"/>
  <c r="Q22" i="14"/>
  <c r="H28" i="6" s="1"/>
  <c r="Q132" i="6"/>
  <c r="Q29" i="14"/>
  <c r="Q31" i="14"/>
  <c r="H56" i="6" s="1"/>
  <c r="Q33" i="14"/>
  <c r="H68" i="6" s="1"/>
  <c r="Q68" i="6" s="1"/>
  <c r="Q35" i="14"/>
  <c r="H69" i="6" s="1"/>
  <c r="Q69" i="6" s="1"/>
  <c r="Q37" i="14"/>
  <c r="H75" i="6" s="1"/>
  <c r="Q25" i="14"/>
  <c r="H38" i="6" s="1"/>
  <c r="Q27" i="14"/>
  <c r="H32" i="6" s="1"/>
  <c r="Q15" i="14"/>
  <c r="H11" i="6" s="1"/>
  <c r="Q17" i="14"/>
  <c r="H9" i="6" s="1"/>
  <c r="Q19" i="14"/>
  <c r="H21" i="6" s="1"/>
  <c r="Q21" i="14"/>
  <c r="H16" i="6" s="1"/>
  <c r="Q23" i="14"/>
  <c r="H31" i="6" s="1"/>
  <c r="Q102" i="14"/>
  <c r="Q101" i="14"/>
  <c r="S13" i="5"/>
  <c r="K18" i="5"/>
  <c r="P13" i="15"/>
  <c r="P12" i="15"/>
  <c r="P31" i="12"/>
  <c r="L26" i="6" s="1"/>
  <c r="Q13" i="14"/>
  <c r="H10" i="6" s="1"/>
  <c r="Q260" i="6"/>
  <c r="P18" i="15"/>
  <c r="P20" i="15"/>
  <c r="P28" i="15"/>
  <c r="P32" i="15"/>
  <c r="P34" i="15"/>
  <c r="P26" i="15"/>
  <c r="P15" i="15"/>
  <c r="P17" i="15"/>
  <c r="P19" i="15"/>
  <c r="P21" i="15"/>
  <c r="P23" i="15"/>
  <c r="P25" i="15"/>
  <c r="P27" i="15"/>
  <c r="P29" i="15"/>
  <c r="P31" i="15"/>
  <c r="P33" i="15"/>
  <c r="P35" i="15"/>
  <c r="P14" i="15"/>
  <c r="O10" i="6" s="1"/>
  <c r="P16" i="15"/>
  <c r="P22" i="15"/>
  <c r="P24" i="15"/>
  <c r="P30" i="15"/>
  <c r="P36" i="15"/>
  <c r="Q12" i="14"/>
  <c r="Q14" i="14"/>
  <c r="H6" i="6" s="1"/>
  <c r="Q142" i="6"/>
  <c r="Q100" i="6"/>
  <c r="P13" i="13"/>
  <c r="N23" i="6" s="1"/>
  <c r="P35" i="12"/>
  <c r="L153" i="6" s="1"/>
  <c r="Q153" i="6" s="1"/>
  <c r="P30" i="12"/>
  <c r="L59" i="6" s="1"/>
  <c r="P29" i="12"/>
  <c r="L67" i="6" s="1"/>
  <c r="P42" i="12"/>
  <c r="L156" i="6" s="1"/>
  <c r="Q156" i="6" s="1"/>
  <c r="P41" i="12"/>
  <c r="L158" i="6" s="1"/>
  <c r="Q158" i="6" s="1"/>
  <c r="P25" i="12"/>
  <c r="L92" i="6" s="1"/>
  <c r="P22" i="12"/>
  <c r="L75" i="6" s="1"/>
  <c r="P14" i="12"/>
  <c r="P32" i="12"/>
  <c r="L94" i="6" s="1"/>
  <c r="Q94" i="6" s="1"/>
  <c r="P18" i="12"/>
  <c r="L14" i="6" s="1"/>
  <c r="P13" i="12"/>
  <c r="P40" i="12"/>
  <c r="L159" i="6" s="1"/>
  <c r="Q159" i="6" s="1"/>
  <c r="Q98" i="6"/>
  <c r="Q129" i="6"/>
  <c r="Q53" i="6"/>
  <c r="V207" i="6" l="1"/>
  <c r="S68" i="6"/>
  <c r="T68" i="6" s="1"/>
  <c r="V68" i="6" s="1"/>
  <c r="S69" i="6"/>
  <c r="T69" i="6" s="1"/>
  <c r="V69" i="6" s="1"/>
  <c r="Q35" i="6"/>
  <c r="V35" i="6" s="1"/>
  <c r="Q122" i="6"/>
  <c r="H19" i="6"/>
  <c r="S74" i="6"/>
  <c r="T74" i="6" s="1"/>
  <c r="V74" i="6" s="1"/>
  <c r="H18" i="6"/>
  <c r="Q47" i="14"/>
  <c r="H2" i="6" s="1"/>
  <c r="Q72" i="6"/>
  <c r="H42" i="6"/>
  <c r="V208" i="6"/>
  <c r="V91" i="6"/>
  <c r="G7" i="6"/>
  <c r="G101" i="6"/>
  <c r="G31" i="6"/>
  <c r="G50" i="6"/>
  <c r="G73" i="6"/>
  <c r="G51" i="6"/>
  <c r="G39" i="6"/>
  <c r="G46" i="6"/>
  <c r="G70" i="6"/>
  <c r="G45" i="6"/>
  <c r="G67" i="6"/>
  <c r="G61" i="6"/>
  <c r="G16" i="6"/>
  <c r="G56" i="6"/>
  <c r="G58" i="6"/>
  <c r="G77" i="6"/>
  <c r="G93" i="6"/>
  <c r="Q93" i="6" s="1"/>
  <c r="S82" i="6"/>
  <c r="T82" i="6" s="1"/>
  <c r="V82" i="6" s="1"/>
  <c r="Q126" i="6"/>
  <c r="Q96" i="6"/>
  <c r="P59" i="15"/>
  <c r="O2" i="6" s="1"/>
  <c r="O28" i="6"/>
  <c r="O147" i="6"/>
  <c r="Q147" i="6" s="1"/>
  <c r="O123" i="6"/>
  <c r="Q123" i="6" s="1"/>
  <c r="O8" i="6"/>
  <c r="O18" i="6"/>
  <c r="O26" i="6"/>
  <c r="O13" i="6"/>
  <c r="O16" i="6"/>
  <c r="O31" i="6"/>
  <c r="O54" i="6"/>
  <c r="O14" i="6"/>
  <c r="O19" i="6"/>
  <c r="O12" i="6"/>
  <c r="O15" i="6"/>
  <c r="O61" i="6"/>
  <c r="O49" i="6"/>
  <c r="O134" i="6"/>
  <c r="O37" i="6"/>
  <c r="O9" i="6"/>
  <c r="O44" i="6"/>
  <c r="O136" i="6"/>
  <c r="O51" i="6"/>
  <c r="O67" i="6"/>
  <c r="O95" i="6"/>
  <c r="Q95" i="6" s="1"/>
  <c r="L7" i="6"/>
  <c r="P50" i="12"/>
  <c r="L2" i="6" s="1"/>
  <c r="S158" i="6"/>
  <c r="T158" i="6" s="1"/>
  <c r="S159" i="6"/>
  <c r="T159" i="6" s="1"/>
  <c r="S94" i="6"/>
  <c r="T94" i="6" s="1"/>
  <c r="S153" i="6"/>
  <c r="T153" i="6" s="1"/>
  <c r="Q192" i="6"/>
  <c r="Q99" i="6"/>
  <c r="Q104" i="14"/>
  <c r="S100" i="6"/>
  <c r="T100" i="6" s="1"/>
  <c r="S150" i="6"/>
  <c r="T150" i="6" s="1"/>
  <c r="S151" i="6"/>
  <c r="T151" i="6" s="1"/>
  <c r="S179" i="6"/>
  <c r="T179" i="6" s="1"/>
  <c r="S119" i="6"/>
  <c r="T119" i="6" s="1"/>
  <c r="S177" i="6"/>
  <c r="T177" i="6" s="1"/>
  <c r="P88" i="12"/>
  <c r="S197" i="6"/>
  <c r="T197" i="6" s="1"/>
  <c r="J29" i="10"/>
  <c r="J20" i="10"/>
  <c r="J71" i="10"/>
  <c r="J51" i="10"/>
  <c r="J16" i="10"/>
  <c r="J24" i="10"/>
  <c r="J35" i="10"/>
  <c r="J14" i="10"/>
  <c r="J42" i="10"/>
  <c r="J26" i="10"/>
  <c r="J72" i="10"/>
  <c r="J61" i="10"/>
  <c r="J66" i="10"/>
  <c r="J33" i="10"/>
  <c r="J39" i="10"/>
  <c r="J68" i="10"/>
  <c r="J27" i="10"/>
  <c r="J101" i="10"/>
  <c r="J18" i="10"/>
  <c r="J38" i="10"/>
  <c r="J46" i="10"/>
  <c r="J62" i="10"/>
  <c r="J30" i="10"/>
  <c r="J17" i="10"/>
  <c r="J31" i="10"/>
  <c r="J21" i="10"/>
  <c r="J40" i="10"/>
  <c r="J50" i="10"/>
  <c r="J32" i="10"/>
  <c r="J64" i="10"/>
  <c r="J12" i="10"/>
  <c r="H3" i="6" l="1"/>
  <c r="Q48" i="14" s="1"/>
  <c r="Q70" i="6"/>
  <c r="S70" i="6"/>
  <c r="T70" i="6" s="1"/>
  <c r="Q77" i="6"/>
  <c r="S77" i="6"/>
  <c r="T77" i="6" s="1"/>
  <c r="Q101" i="6"/>
  <c r="S101" i="6"/>
  <c r="T101" i="6" s="1"/>
  <c r="Q56" i="6"/>
  <c r="S56" i="6"/>
  <c r="T56" i="6" s="1"/>
  <c r="S147" i="6"/>
  <c r="T147" i="6" s="1"/>
  <c r="S123" i="6"/>
  <c r="T123" i="6" s="1"/>
  <c r="S95" i="6"/>
  <c r="T95" i="6" s="1"/>
  <c r="V94" i="6"/>
  <c r="S156" i="6"/>
  <c r="T156" i="6" s="1"/>
  <c r="V156" i="6" s="1"/>
  <c r="V159" i="6"/>
  <c r="V153" i="6"/>
  <c r="V158" i="6"/>
  <c r="S122" i="6"/>
  <c r="T122" i="6" s="1"/>
  <c r="V122" i="6" s="1"/>
  <c r="S160" i="6"/>
  <c r="T160" i="6" s="1"/>
  <c r="V160" i="6" s="1"/>
  <c r="S64" i="6"/>
  <c r="T64" i="6" s="1"/>
  <c r="V64" i="6" s="1"/>
  <c r="V100" i="6"/>
  <c r="S71" i="6"/>
  <c r="S99" i="6"/>
  <c r="S118" i="6"/>
  <c r="T118" i="6" s="1"/>
  <c r="V151" i="6"/>
  <c r="V150" i="6"/>
  <c r="S93" i="6"/>
  <c r="T93" i="6" s="1"/>
  <c r="V177" i="6"/>
  <c r="V197" i="6"/>
  <c r="V179" i="6"/>
  <c r="V119" i="6"/>
  <c r="O3" i="6"/>
  <c r="L3" i="6"/>
  <c r="L4" i="6" s="1"/>
  <c r="N13" i="5"/>
  <c r="Q13" i="5" s="1"/>
  <c r="N14" i="5"/>
  <c r="Q14" i="5" s="1"/>
  <c r="N15" i="5"/>
  <c r="Q15" i="5" s="1"/>
  <c r="N16" i="5"/>
  <c r="Q16" i="5" s="1"/>
  <c r="N17" i="5"/>
  <c r="Q17" i="5" s="1"/>
  <c r="N18" i="5"/>
  <c r="Q18" i="5" s="1"/>
  <c r="N19" i="5"/>
  <c r="Q19" i="5" s="1"/>
  <c r="N20" i="5"/>
  <c r="Q20" i="5" s="1"/>
  <c r="N21" i="5"/>
  <c r="Q21" i="5" s="1"/>
  <c r="N22" i="5"/>
  <c r="Q22" i="5" s="1"/>
  <c r="N23" i="5"/>
  <c r="Q23" i="5" s="1"/>
  <c r="N107" i="5"/>
  <c r="Q107" i="5" s="1"/>
  <c r="F222" i="6" s="1"/>
  <c r="N24" i="5"/>
  <c r="Q24" i="5" s="1"/>
  <c r="N25" i="5"/>
  <c r="Q25" i="5" s="1"/>
  <c r="N26" i="5"/>
  <c r="Q26" i="5" s="1"/>
  <c r="N27" i="5"/>
  <c r="Q27" i="5" s="1"/>
  <c r="N28" i="5"/>
  <c r="Q28" i="5" s="1"/>
  <c r="N29" i="5"/>
  <c r="Q29" i="5" s="1"/>
  <c r="N30" i="5"/>
  <c r="Q30" i="5" s="1"/>
  <c r="N31" i="5"/>
  <c r="Q31" i="5" s="1"/>
  <c r="N32" i="5"/>
  <c r="Q32" i="5" s="1"/>
  <c r="N33" i="5"/>
  <c r="Q33" i="5" s="1"/>
  <c r="N34" i="5"/>
  <c r="Q34" i="5" s="1"/>
  <c r="N35" i="5"/>
  <c r="Q35" i="5" s="1"/>
  <c r="N36" i="5"/>
  <c r="Q36" i="5" s="1"/>
  <c r="N37" i="5"/>
  <c r="Q37" i="5" s="1"/>
  <c r="N38" i="5"/>
  <c r="Q38" i="5" s="1"/>
  <c r="N39" i="5"/>
  <c r="Q39" i="5" s="1"/>
  <c r="N40" i="5"/>
  <c r="Q40" i="5" s="1"/>
  <c r="N41" i="5"/>
  <c r="Q41" i="5" s="1"/>
  <c r="N42" i="5"/>
  <c r="Q42" i="5" s="1"/>
  <c r="N43" i="5"/>
  <c r="Q43" i="5" s="1"/>
  <c r="N44" i="5"/>
  <c r="Q44" i="5" s="1"/>
  <c r="N45" i="5"/>
  <c r="Q45" i="5" s="1"/>
  <c r="N46" i="5"/>
  <c r="Q46" i="5" s="1"/>
  <c r="M13" i="10"/>
  <c r="P13" i="10" s="1"/>
  <c r="K131" i="6" s="1"/>
  <c r="Q131" i="6" s="1"/>
  <c r="M14" i="10"/>
  <c r="P14" i="10" s="1"/>
  <c r="K11" i="6" s="1"/>
  <c r="M15" i="10"/>
  <c r="P15" i="10" s="1"/>
  <c r="K55" i="6" s="1"/>
  <c r="Q55" i="6" s="1"/>
  <c r="M16" i="10"/>
  <c r="P16" i="10" s="1"/>
  <c r="M17" i="10"/>
  <c r="P17" i="10" s="1"/>
  <c r="K139" i="6" s="1"/>
  <c r="Q139" i="6" s="1"/>
  <c r="M18" i="10"/>
  <c r="P18" i="10" s="1"/>
  <c r="K6" i="6" s="1"/>
  <c r="M19" i="10"/>
  <c r="M20" i="10"/>
  <c r="M22" i="10"/>
  <c r="P22" i="10" s="1"/>
  <c r="K12" i="6" s="1"/>
  <c r="M23" i="10"/>
  <c r="P23" i="10" s="1"/>
  <c r="K141" i="6" s="1"/>
  <c r="Q141" i="6" s="1"/>
  <c r="M24" i="10"/>
  <c r="M25" i="10"/>
  <c r="M26" i="10"/>
  <c r="P26" i="10" s="1"/>
  <c r="K15" i="6" s="1"/>
  <c r="M27" i="10"/>
  <c r="P27" i="10" s="1"/>
  <c r="K26" i="6" s="1"/>
  <c r="M28" i="10"/>
  <c r="P28" i="10" s="1"/>
  <c r="K22" i="6" s="1"/>
  <c r="M29" i="10"/>
  <c r="P29" i="10" s="1"/>
  <c r="K14" i="6" s="1"/>
  <c r="M30" i="10"/>
  <c r="P30" i="10" s="1"/>
  <c r="K33" i="6" s="1"/>
  <c r="M31" i="10"/>
  <c r="P31" i="10" s="1"/>
  <c r="K19" i="6" s="1"/>
  <c r="M32" i="10"/>
  <c r="P32" i="10" s="1"/>
  <c r="K13" i="6" s="1"/>
  <c r="M33" i="10"/>
  <c r="P33" i="10" s="1"/>
  <c r="K75" i="6" s="1"/>
  <c r="Q75" i="6" s="1"/>
  <c r="M34" i="10"/>
  <c r="M35" i="10"/>
  <c r="M36" i="10"/>
  <c r="P36" i="10" s="1"/>
  <c r="K51" i="6" s="1"/>
  <c r="M37" i="10"/>
  <c r="P37" i="10" s="1"/>
  <c r="K36" i="6" s="1"/>
  <c r="M38" i="10"/>
  <c r="M39" i="10"/>
  <c r="M40" i="10"/>
  <c r="M41" i="10"/>
  <c r="M42" i="10"/>
  <c r="M43" i="10"/>
  <c r="M44" i="10"/>
  <c r="P44" i="10" s="1"/>
  <c r="K59" i="6" s="1"/>
  <c r="M12" i="10"/>
  <c r="P12" i="10" s="1"/>
  <c r="K135" i="6" s="1"/>
  <c r="Q135" i="6" s="1"/>
  <c r="Q13" i="9"/>
  <c r="Q15" i="9"/>
  <c r="Q34" i="9"/>
  <c r="Q40" i="9"/>
  <c r="N12" i="5"/>
  <c r="Q12" i="5" s="1"/>
  <c r="F204" i="6" l="1"/>
  <c r="S222" i="6"/>
  <c r="T222" i="6" s="1"/>
  <c r="V101" i="6"/>
  <c r="V70" i="6"/>
  <c r="G34" i="6"/>
  <c r="S34" i="6" s="1"/>
  <c r="T34" i="6" s="1"/>
  <c r="G6" i="6"/>
  <c r="V77" i="6"/>
  <c r="G37" i="6"/>
  <c r="Q37" i="6" s="1"/>
  <c r="G14" i="6"/>
  <c r="V56" i="6"/>
  <c r="Q35" i="9"/>
  <c r="Q144" i="6"/>
  <c r="Q27" i="9"/>
  <c r="G28" i="6" s="1"/>
  <c r="Q19" i="9"/>
  <c r="Q12" i="9"/>
  <c r="Q16" i="9"/>
  <c r="Q33" i="9"/>
  <c r="Q24" i="9"/>
  <c r="G23" i="6" s="1"/>
  <c r="Q23" i="6" s="1"/>
  <c r="Q31" i="9"/>
  <c r="Q49" i="6"/>
  <c r="Q23" i="9"/>
  <c r="G40" i="6" s="1"/>
  <c r="Q18" i="9"/>
  <c r="Q38" i="9"/>
  <c r="Q30" i="9"/>
  <c r="G48" i="6" s="1"/>
  <c r="Q22" i="9"/>
  <c r="G13" i="6" s="1"/>
  <c r="Q26" i="9"/>
  <c r="G41" i="6" s="1"/>
  <c r="Q25" i="9"/>
  <c r="G8" i="6" s="1"/>
  <c r="Q51" i="6"/>
  <c r="Q32" i="9"/>
  <c r="Q134" i="6"/>
  <c r="Q37" i="9"/>
  <c r="Q29" i="9"/>
  <c r="G15" i="6" s="1"/>
  <c r="Q21" i="9"/>
  <c r="G22" i="6" s="1"/>
  <c r="Q17" i="9"/>
  <c r="Q39" i="9"/>
  <c r="Q36" i="9"/>
  <c r="Q133" i="6"/>
  <c r="Q28" i="9"/>
  <c r="G30" i="6" s="1"/>
  <c r="Q20" i="9"/>
  <c r="G9" i="6" s="1"/>
  <c r="Q222" i="6"/>
  <c r="S218" i="6"/>
  <c r="T218" i="6" s="1"/>
  <c r="F29" i="6"/>
  <c r="F58" i="6"/>
  <c r="F17" i="6"/>
  <c r="F12" i="6"/>
  <c r="F46" i="6"/>
  <c r="Q46" i="6" s="1"/>
  <c r="F31" i="6"/>
  <c r="F8" i="6"/>
  <c r="F16" i="6"/>
  <c r="F43" i="6"/>
  <c r="Q43" i="6" s="1"/>
  <c r="F44" i="6"/>
  <c r="Q44" i="6" s="1"/>
  <c r="F22" i="6"/>
  <c r="F33" i="6"/>
  <c r="F20" i="6"/>
  <c r="F14" i="6"/>
  <c r="F79" i="6"/>
  <c r="Q79" i="6" s="1"/>
  <c r="F32" i="6"/>
  <c r="F54" i="6"/>
  <c r="Q54" i="6" s="1"/>
  <c r="F9" i="6"/>
  <c r="F11" i="6"/>
  <c r="F78" i="6"/>
  <c r="Q78" i="6" s="1"/>
  <c r="F65" i="6"/>
  <c r="Q65" i="6" s="1"/>
  <c r="F30" i="6"/>
  <c r="F26" i="6"/>
  <c r="F7" i="6"/>
  <c r="F39" i="6"/>
  <c r="F38" i="6"/>
  <c r="Q38" i="6" s="1"/>
  <c r="F61" i="6"/>
  <c r="Q61" i="6" s="1"/>
  <c r="F27" i="6"/>
  <c r="F6" i="6"/>
  <c r="F63" i="6"/>
  <c r="Q63" i="6" s="1"/>
  <c r="F36" i="6"/>
  <c r="Q36" i="6" s="1"/>
  <c r="F19" i="6"/>
  <c r="F45" i="6"/>
  <c r="Q45" i="6" s="1"/>
  <c r="F59" i="6"/>
  <c r="F13" i="6"/>
  <c r="Q71" i="5"/>
  <c r="F2" i="6" s="1"/>
  <c r="S110" i="6"/>
  <c r="T110" i="6" s="1"/>
  <c r="V123" i="6"/>
  <c r="V147" i="6"/>
  <c r="V95" i="6"/>
  <c r="Q50" i="6"/>
  <c r="S135" i="6"/>
  <c r="T135" i="6" s="1"/>
  <c r="T71" i="6"/>
  <c r="V71" i="6" s="1"/>
  <c r="T99" i="6"/>
  <c r="V99" i="6" s="1"/>
  <c r="S120" i="6"/>
  <c r="T120" i="6" s="1"/>
  <c r="V118" i="6"/>
  <c r="S139" i="6"/>
  <c r="S76" i="6"/>
  <c r="T76" i="6" s="1"/>
  <c r="S55" i="6"/>
  <c r="V93" i="6"/>
  <c r="S194" i="6"/>
  <c r="T194" i="6" s="1"/>
  <c r="S187" i="6"/>
  <c r="S141" i="6"/>
  <c r="T141" i="6" s="1"/>
  <c r="P24" i="10"/>
  <c r="K9" i="6" s="1"/>
  <c r="S192" i="6"/>
  <c r="T192" i="6" s="1"/>
  <c r="P38" i="10"/>
  <c r="K41" i="6" s="1"/>
  <c r="P41" i="10"/>
  <c r="K16" i="6" s="1"/>
  <c r="P20" i="10"/>
  <c r="K7" i="6" s="1"/>
  <c r="P42" i="10"/>
  <c r="K31" i="6" s="1"/>
  <c r="P19" i="10"/>
  <c r="K20" i="6" s="1"/>
  <c r="P43" i="10"/>
  <c r="K39" i="6" s="1"/>
  <c r="P35" i="10"/>
  <c r="K136" i="6" s="1"/>
  <c r="Q136" i="6" s="1"/>
  <c r="P34" i="10"/>
  <c r="K66" i="6" s="1"/>
  <c r="P25" i="10"/>
  <c r="K92" i="6" s="1"/>
  <c r="P40" i="10"/>
  <c r="K67" i="6" s="1"/>
  <c r="P39" i="10"/>
  <c r="K48" i="6" s="1"/>
  <c r="S190" i="6"/>
  <c r="O4" i="6"/>
  <c r="V222" i="6" l="1"/>
  <c r="Q34" i="6"/>
  <c r="V34" i="6" s="1"/>
  <c r="G10" i="6"/>
  <c r="G18" i="6"/>
  <c r="Q18" i="6" s="1"/>
  <c r="G12" i="6"/>
  <c r="Q12" i="6" s="1"/>
  <c r="G21" i="6"/>
  <c r="Q21" i="6" s="1"/>
  <c r="G66" i="6"/>
  <c r="G60" i="6"/>
  <c r="Q60" i="6" s="1"/>
  <c r="G26" i="6"/>
  <c r="G24" i="6"/>
  <c r="Q90" i="9"/>
  <c r="W111" i="9" s="1"/>
  <c r="G25" i="6"/>
  <c r="Q25" i="6" s="1"/>
  <c r="G27" i="6"/>
  <c r="Q27" i="6" s="1"/>
  <c r="G17" i="6"/>
  <c r="S17" i="6" s="1"/>
  <c r="T17" i="6" s="1"/>
  <c r="S40" i="6"/>
  <c r="T40" i="6" s="1"/>
  <c r="Q40" i="6"/>
  <c r="G19" i="6"/>
  <c r="G52" i="6"/>
  <c r="Q52" i="6" s="1"/>
  <c r="S28" i="6"/>
  <c r="T28" i="6" s="1"/>
  <c r="Q28" i="6"/>
  <c r="S37" i="6"/>
  <c r="T37" i="6" s="1"/>
  <c r="V37" i="6" s="1"/>
  <c r="Q92" i="6"/>
  <c r="Q41" i="6"/>
  <c r="Q13" i="6"/>
  <c r="S133" i="6"/>
  <c r="T133" i="6" s="1"/>
  <c r="V133" i="6" s="1"/>
  <c r="V218" i="6"/>
  <c r="S65" i="6"/>
  <c r="T65" i="6" s="1"/>
  <c r="V65" i="6" s="1"/>
  <c r="Q39" i="6"/>
  <c r="Q6" i="6"/>
  <c r="F3" i="6"/>
  <c r="Q58" i="6"/>
  <c r="S58" i="6"/>
  <c r="T58" i="6" s="1"/>
  <c r="Q29" i="6"/>
  <c r="S29" i="6"/>
  <c r="T29" i="6" s="1"/>
  <c r="S45" i="6"/>
  <c r="T45" i="6" s="1"/>
  <c r="V45" i="6" s="1"/>
  <c r="Q31" i="6"/>
  <c r="Q7" i="6"/>
  <c r="S6" i="6"/>
  <c r="T6" i="6" s="1"/>
  <c r="S78" i="6"/>
  <c r="T78" i="6" s="1"/>
  <c r="V78" i="6" s="1"/>
  <c r="S43" i="6"/>
  <c r="T43" i="6" s="1"/>
  <c r="V43" i="6" s="1"/>
  <c r="S89" i="6"/>
  <c r="T89" i="6" s="1"/>
  <c r="V110" i="6"/>
  <c r="S85" i="6"/>
  <c r="T85" i="6" s="1"/>
  <c r="S44" i="6"/>
  <c r="T44" i="6" s="1"/>
  <c r="S81" i="6"/>
  <c r="T81" i="6" s="1"/>
  <c r="V81" i="6" s="1"/>
  <c r="S109" i="6"/>
  <c r="T109" i="6" s="1"/>
  <c r="S46" i="6"/>
  <c r="T46" i="6" s="1"/>
  <c r="S86" i="6"/>
  <c r="T86" i="6" s="1"/>
  <c r="S50" i="6"/>
  <c r="T50" i="6" s="1"/>
  <c r="V50" i="6" s="1"/>
  <c r="S79" i="6"/>
  <c r="T79" i="6" s="1"/>
  <c r="V79" i="6" s="1"/>
  <c r="V135" i="6"/>
  <c r="S136" i="6"/>
  <c r="T136" i="6" s="1"/>
  <c r="V136" i="6" s="1"/>
  <c r="K3" i="6"/>
  <c r="S39" i="6"/>
  <c r="T39" i="6" s="1"/>
  <c r="P77" i="10"/>
  <c r="K2" i="6" s="1"/>
  <c r="Q115" i="5"/>
  <c r="F203" i="6" s="1"/>
  <c r="F205" i="6" s="1"/>
  <c r="T139" i="6"/>
  <c r="V139" i="6" s="1"/>
  <c r="T190" i="6"/>
  <c r="V190" i="6" s="1"/>
  <c r="T55" i="6"/>
  <c r="V55" i="6" s="1"/>
  <c r="T187" i="6"/>
  <c r="V187" i="6" s="1"/>
  <c r="V120" i="6"/>
  <c r="S54" i="6"/>
  <c r="T54" i="6" s="1"/>
  <c r="S57" i="6"/>
  <c r="T57" i="6" s="1"/>
  <c r="V57" i="6" s="1"/>
  <c r="S63" i="6"/>
  <c r="T63" i="6" s="1"/>
  <c r="V76" i="6"/>
  <c r="S144" i="6"/>
  <c r="T144" i="6" s="1"/>
  <c r="S36" i="6"/>
  <c r="T36" i="6" s="1"/>
  <c r="S75" i="6"/>
  <c r="T75" i="6" s="1"/>
  <c r="V194" i="6"/>
  <c r="S41" i="6"/>
  <c r="T41" i="6" s="1"/>
  <c r="V141" i="6"/>
  <c r="S98" i="6"/>
  <c r="T98" i="6" s="1"/>
  <c r="S154" i="6"/>
  <c r="S61" i="6"/>
  <c r="T61" i="6" s="1"/>
  <c r="S130" i="6"/>
  <c r="T130" i="6" s="1"/>
  <c r="S80" i="6"/>
  <c r="T80" i="6" s="1"/>
  <c r="S53" i="6"/>
  <c r="T53" i="6" s="1"/>
  <c r="S96" i="6"/>
  <c r="T96" i="6" s="1"/>
  <c r="I3" i="6"/>
  <c r="V192" i="6"/>
  <c r="V180" i="6"/>
  <c r="V90" i="6"/>
  <c r="W112" i="9" l="1"/>
  <c r="S52" i="6"/>
  <c r="T52" i="6" s="1"/>
  <c r="V52" i="6" s="1"/>
  <c r="Q17" i="6"/>
  <c r="V17" i="6" s="1"/>
  <c r="S21" i="6"/>
  <c r="T21" i="6" s="1"/>
  <c r="V21" i="6" s="1"/>
  <c r="W113" i="9"/>
  <c r="V40" i="6"/>
  <c r="W114" i="9"/>
  <c r="S12" i="6"/>
  <c r="T12" i="6" s="1"/>
  <c r="V12" i="6" s="1"/>
  <c r="G2" i="6"/>
  <c r="V28" i="6"/>
  <c r="Q24" i="6"/>
  <c r="S24" i="6"/>
  <c r="T24" i="6" s="1"/>
  <c r="V41" i="6"/>
  <c r="V29" i="6"/>
  <c r="V58" i="6"/>
  <c r="V6" i="6"/>
  <c r="V85" i="6"/>
  <c r="V44" i="6"/>
  <c r="V109" i="6"/>
  <c r="V89" i="6"/>
  <c r="V46" i="6"/>
  <c r="V86" i="6"/>
  <c r="V39" i="6"/>
  <c r="K4" i="6"/>
  <c r="T154" i="6"/>
  <c r="V154" i="6" s="1"/>
  <c r="G3" i="6"/>
  <c r="V54" i="6"/>
  <c r="V61" i="6"/>
  <c r="V63" i="6"/>
  <c r="V36" i="6"/>
  <c r="V144" i="6"/>
  <c r="V75" i="6"/>
  <c r="I4" i="6"/>
  <c r="S72" i="6"/>
  <c r="T72" i="6" s="1"/>
  <c r="V72" i="6" s="1"/>
  <c r="V98" i="6"/>
  <c r="V53" i="6"/>
  <c r="V130" i="6"/>
  <c r="V96" i="6"/>
  <c r="V80" i="6"/>
  <c r="V24" i="6" l="1"/>
  <c r="G4" i="6"/>
  <c r="F4" i="6"/>
  <c r="P14" i="13" l="1"/>
  <c r="N11" i="6" s="1"/>
  <c r="Q11" i="6" s="1"/>
  <c r="P34" i="13"/>
  <c r="N67" i="6" s="1"/>
  <c r="Q67" i="6" s="1"/>
  <c r="P26" i="13"/>
  <c r="N48" i="6" s="1"/>
  <c r="Q48" i="6" s="1"/>
  <c r="P18" i="13"/>
  <c r="N8" i="6" s="1"/>
  <c r="Q8" i="6" s="1"/>
  <c r="P39" i="13"/>
  <c r="N138" i="6" s="1"/>
  <c r="Q138" i="6" s="1"/>
  <c r="P33" i="13"/>
  <c r="N59" i="6" s="1"/>
  <c r="Q59" i="6" s="1"/>
  <c r="P25" i="13"/>
  <c r="N128" i="6" s="1"/>
  <c r="Q128" i="6" s="1"/>
  <c r="P17" i="13"/>
  <c r="N9" i="6" s="1"/>
  <c r="Q9" i="6" s="1"/>
  <c r="P97" i="13"/>
  <c r="P32" i="13"/>
  <c r="N137" i="6" s="1"/>
  <c r="Q137" i="6" s="1"/>
  <c r="P24" i="13"/>
  <c r="N30" i="6" s="1"/>
  <c r="Q30" i="6" s="1"/>
  <c r="P16" i="13"/>
  <c r="P23" i="13"/>
  <c r="N66" i="6" s="1"/>
  <c r="Q66" i="6" s="1"/>
  <c r="P15" i="13"/>
  <c r="N14" i="6" s="1"/>
  <c r="Q14" i="6" s="1"/>
  <c r="P38" i="13"/>
  <c r="N83" i="6" s="1"/>
  <c r="Q83" i="6" s="1"/>
  <c r="P37" i="13"/>
  <c r="N42" i="6" s="1"/>
  <c r="Q42" i="6" s="1"/>
  <c r="P30" i="13"/>
  <c r="N149" i="6" s="1"/>
  <c r="Q149" i="6" s="1"/>
  <c r="P22" i="13"/>
  <c r="N26" i="6" s="1"/>
  <c r="Q26" i="6" s="1"/>
  <c r="P31" i="13"/>
  <c r="N47" i="6" s="1"/>
  <c r="Q47" i="6" s="1"/>
  <c r="P36" i="13"/>
  <c r="N32" i="6" s="1"/>
  <c r="Q32" i="6" s="1"/>
  <c r="P29" i="13"/>
  <c r="N33" i="6" s="1"/>
  <c r="Q33" i="6" s="1"/>
  <c r="P21" i="13"/>
  <c r="N19" i="6" s="1"/>
  <c r="Q19" i="6" s="1"/>
  <c r="P35" i="13"/>
  <c r="N16" i="6" s="1"/>
  <c r="Q16" i="6" s="1"/>
  <c r="P28" i="13"/>
  <c r="N73" i="6" s="1"/>
  <c r="Q73" i="6" s="1"/>
  <c r="P20" i="13"/>
  <c r="N20" i="6" s="1"/>
  <c r="Q20" i="6" s="1"/>
  <c r="P98" i="13"/>
  <c r="P27" i="13"/>
  <c r="N22" i="6" s="1"/>
  <c r="Q22" i="6" s="1"/>
  <c r="P19" i="13"/>
  <c r="N140" i="6" s="1"/>
  <c r="Q140" i="6" s="1"/>
  <c r="P104" i="13" l="1"/>
  <c r="N212" i="6"/>
  <c r="S149" i="6"/>
  <c r="T149" i="6" s="1"/>
  <c r="S140" i="6"/>
  <c r="T140" i="6" s="1"/>
  <c r="S138" i="6"/>
  <c r="T138" i="6" s="1"/>
  <c r="S32" i="6"/>
  <c r="T32" i="6" s="1"/>
  <c r="N15" i="6"/>
  <c r="Q15" i="6" s="1"/>
  <c r="S38" i="6"/>
  <c r="T38" i="6" s="1"/>
  <c r="S11" i="6"/>
  <c r="T11" i="6" s="1"/>
  <c r="V11" i="6" s="1"/>
  <c r="S142" i="6"/>
  <c r="T142" i="6" s="1"/>
  <c r="S25" i="6"/>
  <c r="T25" i="6" s="1"/>
  <c r="V25" i="6" s="1"/>
  <c r="S13" i="6"/>
  <c r="T13" i="6" s="1"/>
  <c r="V13" i="6" s="1"/>
  <c r="S60" i="6"/>
  <c r="S49" i="6"/>
  <c r="P12" i="13"/>
  <c r="Q10" i="6" s="1"/>
  <c r="R12" i="13"/>
  <c r="Q212" i="6" l="1"/>
  <c r="S212" i="6"/>
  <c r="T212" i="6" s="1"/>
  <c r="S129" i="6"/>
  <c r="T129" i="6" s="1"/>
  <c r="S47" i="6"/>
  <c r="T47" i="6" s="1"/>
  <c r="S26" i="6"/>
  <c r="T26" i="6" s="1"/>
  <c r="S221" i="6"/>
  <c r="T221" i="6" s="1"/>
  <c r="V149" i="6"/>
  <c r="V140" i="6"/>
  <c r="S137" i="6"/>
  <c r="T137" i="6" s="1"/>
  <c r="V138" i="6"/>
  <c r="V32" i="6"/>
  <c r="S128" i="6"/>
  <c r="T128" i="6" s="1"/>
  <c r="S66" i="6"/>
  <c r="T66" i="6" s="1"/>
  <c r="S22" i="6"/>
  <c r="T22" i="6" s="1"/>
  <c r="S30" i="6"/>
  <c r="T30" i="6" s="1"/>
  <c r="V38" i="6"/>
  <c r="S33" i="6"/>
  <c r="T33" i="6" s="1"/>
  <c r="S23" i="6"/>
  <c r="T23" i="6" s="1"/>
  <c r="S20" i="6"/>
  <c r="T20" i="6" s="1"/>
  <c r="S59" i="6"/>
  <c r="T59" i="6" s="1"/>
  <c r="S126" i="6"/>
  <c r="T126" i="6" s="1"/>
  <c r="S14" i="6"/>
  <c r="T14" i="6" s="1"/>
  <c r="V14" i="6" s="1"/>
  <c r="S132" i="6"/>
  <c r="T132" i="6" s="1"/>
  <c r="V132" i="6" s="1"/>
  <c r="S67" i="6"/>
  <c r="T67" i="6" s="1"/>
  <c r="V67" i="6" s="1"/>
  <c r="S8" i="6"/>
  <c r="T8" i="6" s="1"/>
  <c r="S73" i="6"/>
  <c r="T73" i="6" s="1"/>
  <c r="V73" i="6" s="1"/>
  <c r="S10" i="6"/>
  <c r="T10" i="6" s="1"/>
  <c r="P57" i="13"/>
  <c r="N2" i="6" s="1"/>
  <c r="S42" i="6"/>
  <c r="S92" i="6"/>
  <c r="T92" i="6" s="1"/>
  <c r="V92" i="6" s="1"/>
  <c r="S9" i="6"/>
  <c r="T9" i="6" s="1"/>
  <c r="V9" i="6" s="1"/>
  <c r="S19" i="6"/>
  <c r="T19" i="6" s="1"/>
  <c r="V19" i="6" s="1"/>
  <c r="S15" i="6"/>
  <c r="T15" i="6" s="1"/>
  <c r="V15" i="6" s="1"/>
  <c r="S83" i="6"/>
  <c r="T83" i="6" s="1"/>
  <c r="V83" i="6" s="1"/>
  <c r="S7" i="6"/>
  <c r="T7" i="6" s="1"/>
  <c r="V7" i="6" s="1"/>
  <c r="S27" i="6"/>
  <c r="T27" i="6" s="1"/>
  <c r="V27" i="6" s="1"/>
  <c r="V142" i="6"/>
  <c r="S48" i="6"/>
  <c r="S16" i="6"/>
  <c r="T16" i="6" s="1"/>
  <c r="V16" i="6" s="1"/>
  <c r="S51" i="6"/>
  <c r="T51" i="6" s="1"/>
  <c r="S134" i="6"/>
  <c r="T134" i="6" s="1"/>
  <c r="S31" i="6"/>
  <c r="T31" i="6" s="1"/>
  <c r="V31" i="6" s="1"/>
  <c r="S131" i="6"/>
  <c r="T131" i="6" s="1"/>
  <c r="V131" i="6" s="1"/>
  <c r="T60" i="6"/>
  <c r="V60" i="6" s="1"/>
  <c r="T49" i="6"/>
  <c r="V49" i="6" s="1"/>
  <c r="V212" i="6" l="1"/>
  <c r="V47" i="6"/>
  <c r="V129" i="6"/>
  <c r="V33" i="6"/>
  <c r="V26" i="6"/>
  <c r="V66" i="6"/>
  <c r="V221" i="6"/>
  <c r="V22" i="6"/>
  <c r="V128" i="6"/>
  <c r="V23" i="6"/>
  <c r="V137" i="6"/>
  <c r="V30" i="6"/>
  <c r="V126" i="6"/>
  <c r="V20" i="6"/>
  <c r="V59" i="6"/>
  <c r="T42" i="6"/>
  <c r="V42" i="6" s="1"/>
  <c r="T48" i="6"/>
  <c r="V48" i="6" s="1"/>
  <c r="V8" i="6"/>
  <c r="S18" i="6"/>
  <c r="T18" i="6" s="1"/>
  <c r="V18" i="6" s="1"/>
  <c r="V134" i="6"/>
  <c r="V51" i="6"/>
  <c r="V10" i="6"/>
  <c r="H4" i="6" l="1"/>
  <c r="N3" i="6" l="1"/>
  <c r="N4" i="6" s="1"/>
  <c r="B49" i="13" l="1"/>
</calcChain>
</file>

<file path=xl/sharedStrings.xml><?xml version="1.0" encoding="utf-8"?>
<sst xmlns="http://schemas.openxmlformats.org/spreadsheetml/2006/main" count="3084" uniqueCount="956">
  <si>
    <t>punti</t>
  </si>
  <si>
    <t>coeff prove</t>
  </si>
  <si>
    <t>1,xx</t>
  </si>
  <si>
    <t>xx= nr prove</t>
  </si>
  <si>
    <t xml:space="preserve">coeff nr </t>
  </si>
  <si>
    <t>concorr.</t>
  </si>
  <si>
    <t>coeff  fedeltà</t>
  </si>
  <si>
    <t xml:space="preserve"> </t>
  </si>
  <si>
    <t>coefficienti</t>
  </si>
  <si>
    <t>prove</t>
  </si>
  <si>
    <t>valide</t>
  </si>
  <si>
    <t>PUNTI</t>
  </si>
  <si>
    <t>MAGNONI MAURIZIO</t>
  </si>
  <si>
    <t>BASSANI ENRICO</t>
  </si>
  <si>
    <t>MAZZALUPI SAVERIO</t>
  </si>
  <si>
    <t>MAZZOLENI SERGIO</t>
  </si>
  <si>
    <t>GUAITA DANIELA</t>
  </si>
  <si>
    <t>FALCETTA ENRICO</t>
  </si>
  <si>
    <t>BRAGA GIUSEPPE</t>
  </si>
  <si>
    <t>TOTALE</t>
  </si>
  <si>
    <t>RAPISARDA GIUSEPPE</t>
  </si>
  <si>
    <t>CRUGNOLA ROBERTO</t>
  </si>
  <si>
    <t>GARILLI DIEGO</t>
  </si>
  <si>
    <t>CRIPPA GIANFRANCO</t>
  </si>
  <si>
    <t>GOBESSI MARCELLO</t>
  </si>
  <si>
    <t>ROGNONI MATTEO</t>
  </si>
  <si>
    <t>CAUSO MAURIZIO</t>
  </si>
  <si>
    <t>PALUMBO ANDREA</t>
  </si>
  <si>
    <t>BOSSI DANIELE</t>
  </si>
  <si>
    <t>SARESINI MAURO</t>
  </si>
  <si>
    <t>ZENESINI LUCIANO</t>
  </si>
  <si>
    <t>xx= conc verificati</t>
  </si>
  <si>
    <t>A</t>
  </si>
  <si>
    <t>B</t>
  </si>
  <si>
    <t>classe</t>
  </si>
  <si>
    <t xml:space="preserve">punti </t>
  </si>
  <si>
    <t>no coeff</t>
  </si>
  <si>
    <t>coeff</t>
  </si>
  <si>
    <t>con coeff</t>
  </si>
  <si>
    <t>MAZZUCCHELLI GIANCARLO</t>
  </si>
  <si>
    <t>ABBIATI GABRIELE</t>
  </si>
  <si>
    <t>check</t>
  </si>
  <si>
    <t xml:space="preserve">REGOLAMENTO </t>
  </si>
  <si>
    <t>Driver</t>
  </si>
  <si>
    <t>Cat</t>
  </si>
  <si>
    <t>Giovane</t>
  </si>
  <si>
    <t xml:space="preserve">Manifestazione </t>
  </si>
  <si>
    <t>Data</t>
  </si>
  <si>
    <t>Nr prove</t>
  </si>
  <si>
    <t>Nr concorrenti</t>
  </si>
  <si>
    <t>Crometristi</t>
  </si>
  <si>
    <t xml:space="preserve">Penalità </t>
  </si>
  <si>
    <t>class.</t>
  </si>
  <si>
    <t>Marca</t>
  </si>
  <si>
    <t>Tipo</t>
  </si>
  <si>
    <t>Anno</t>
  </si>
  <si>
    <t>FASE 3</t>
  </si>
  <si>
    <t>FEDELTA'</t>
  </si>
  <si>
    <t>eventi</t>
  </si>
  <si>
    <t>evento</t>
  </si>
  <si>
    <t>FINALE</t>
  </si>
  <si>
    <t>Femminile</t>
  </si>
  <si>
    <t>Club Organizzatore</t>
  </si>
  <si>
    <t>VAMS</t>
  </si>
  <si>
    <t>CAVEM</t>
  </si>
  <si>
    <t>PARADISI ANDREA</t>
  </si>
  <si>
    <t>SCARIONI GABRIELLA</t>
  </si>
  <si>
    <t>X</t>
  </si>
  <si>
    <t>LOZZA MATTEO</t>
  </si>
  <si>
    <t>CRUGNOLA MARIO</t>
  </si>
  <si>
    <t>SENNA MAURIZIO</t>
  </si>
  <si>
    <t>MARCON CHRISTIAN</t>
  </si>
  <si>
    <t>BUTTAFAVA ALDO</t>
  </si>
  <si>
    <t>PEVERELLI DAVIDE</t>
  </si>
  <si>
    <t>COSTADONI MARCELLO</t>
  </si>
  <si>
    <t>DI NICOLA FRANCO</t>
  </si>
  <si>
    <t>SANGIOVANNI MAURO</t>
  </si>
  <si>
    <t>PRIMI PAOLO</t>
  </si>
  <si>
    <t>CACCIALANZA ELIO</t>
  </si>
  <si>
    <t xml:space="preserve">MOLINA ELENA </t>
  </si>
  <si>
    <t>PASSAROTI PATRIZIA</t>
  </si>
  <si>
    <t>PAVESI MASSIMO</t>
  </si>
  <si>
    <t>CICCONOFRI LUIGI</t>
  </si>
  <si>
    <t>CAIMI PAOLO</t>
  </si>
  <si>
    <t>CARRAMUSA FRANCESCO</t>
  </si>
  <si>
    <t>VILLA DARIO</t>
  </si>
  <si>
    <t>BURACCINI SERGIO</t>
  </si>
  <si>
    <t>CECINI IVANO</t>
  </si>
  <si>
    <t>CURTI GIACOMO</t>
  </si>
  <si>
    <t>Meccanico</t>
  </si>
  <si>
    <t xml:space="preserve">Club </t>
  </si>
  <si>
    <t>MECCANICO</t>
  </si>
  <si>
    <t>OROBICO</t>
  </si>
  <si>
    <t>CASTELLOTTI</t>
  </si>
  <si>
    <t>VALTELLINA</t>
  </si>
  <si>
    <t>Scuderia CASTELLOTTI</t>
  </si>
  <si>
    <t>Club Orobico</t>
  </si>
  <si>
    <t>VCC Como</t>
  </si>
  <si>
    <t>SOLIDARIETA'</t>
  </si>
  <si>
    <t>AMBROSIANO</t>
  </si>
  <si>
    <t>C</t>
  </si>
  <si>
    <t>FIAT</t>
  </si>
  <si>
    <t>MG</t>
  </si>
  <si>
    <t>BMW</t>
  </si>
  <si>
    <t>127</t>
  </si>
  <si>
    <t>MEDIA</t>
  </si>
  <si>
    <t>AMAMS</t>
  </si>
  <si>
    <t>CLASSIC CLUB ITALIA</t>
  </si>
  <si>
    <t>CMAE</t>
  </si>
  <si>
    <t>OMCB</t>
  </si>
  <si>
    <t>VCC COMO</t>
  </si>
  <si>
    <t>Mantova</t>
  </si>
  <si>
    <t>Lodi</t>
  </si>
  <si>
    <t>Milano</t>
  </si>
  <si>
    <t>Bergamo</t>
  </si>
  <si>
    <t>Sondrio</t>
  </si>
  <si>
    <t>Varese</t>
  </si>
  <si>
    <t>Como</t>
  </si>
  <si>
    <t>club</t>
  </si>
  <si>
    <t xml:space="preserve">CLASSIFICA CLUB </t>
  </si>
  <si>
    <t>CLASSIFICA DRIVER</t>
  </si>
  <si>
    <t>DI LEO ENZO</t>
  </si>
  <si>
    <t>SERRI FABRIZIO</t>
  </si>
  <si>
    <t>PARADISI ROBERTO</t>
  </si>
  <si>
    <t>MOZZI ROBERTO</t>
  </si>
  <si>
    <t>BONANNO ALESSANDRO</t>
  </si>
  <si>
    <t>CORRU' EDOARDO</t>
  </si>
  <si>
    <t>BONFANTI MAURIZIO</t>
  </si>
  <si>
    <t>SOFFIENTINI FELICE</t>
  </si>
  <si>
    <t>MAGNANI GIANCARLO</t>
  </si>
  <si>
    <t>TAMIAZZO MORGAN</t>
  </si>
  <si>
    <t>ATTARDO LUCIANO</t>
  </si>
  <si>
    <t>BASSI GIOVANNI</t>
  </si>
  <si>
    <t>BARBIERI GIACOMO</t>
  </si>
  <si>
    <t xml:space="preserve">MONTEVERDI ALEX MARIA </t>
  </si>
  <si>
    <t>ERCOLI PIERANTONIO</t>
  </si>
  <si>
    <t>ROSSETTI GIANCARLO</t>
  </si>
  <si>
    <t>MILANI ROBERTO</t>
  </si>
  <si>
    <t>FERRARI FELICE</t>
  </si>
  <si>
    <t>MAGNANI SERGIO</t>
  </si>
  <si>
    <t>BELTRAMI MARIO</t>
  </si>
  <si>
    <t>FACCHINI ALFONSO</t>
  </si>
  <si>
    <t>VINCENZI PAOLO</t>
  </si>
  <si>
    <t>Pavia</t>
  </si>
  <si>
    <t>DE BELLIS FILIPPO</t>
  </si>
  <si>
    <t>FERRARI LUCA</t>
  </si>
  <si>
    <t>MEREU CLAUDIO</t>
  </si>
  <si>
    <t>DONZELLI GIULIO</t>
  </si>
  <si>
    <t>BARZETTI ALESSANDRO</t>
  </si>
  <si>
    <t>GALLIZIA PIO</t>
  </si>
  <si>
    <t>BOSSI GIORGIO</t>
  </si>
  <si>
    <t>ROSSONI ROBERTO</t>
  </si>
  <si>
    <t>FUMAGALLI NICOLA</t>
  </si>
  <si>
    <t>PISATI EMANUELE</t>
  </si>
  <si>
    <t>GUENZI PIER</t>
  </si>
  <si>
    <t>BONFANTE  MAURO</t>
  </si>
  <si>
    <t>MARELLI MAURO</t>
  </si>
  <si>
    <t>BARNI LUCA</t>
  </si>
  <si>
    <t>PIGNATTA RUGGERO</t>
  </si>
  <si>
    <t>PORTOGHESE CLAUDIO</t>
  </si>
  <si>
    <t>ZUCCHETTO DENIS</t>
  </si>
  <si>
    <t>MINOIA ALESSANDRO</t>
  </si>
  <si>
    <t>ALFA ROMEO</t>
  </si>
  <si>
    <t>AUSTIN HEALEY</t>
  </si>
  <si>
    <t>LANCIA</t>
  </si>
  <si>
    <t>AUTOBIANCHI</t>
  </si>
  <si>
    <t>TRIUMPH</t>
  </si>
  <si>
    <t>INNOCENTI</t>
  </si>
  <si>
    <t>A112</t>
  </si>
  <si>
    <t xml:space="preserve">DEL BO ROBERTO </t>
  </si>
  <si>
    <t>BACCI SERGIO</t>
  </si>
  <si>
    <t>BELOTTI ANTONIO</t>
  </si>
  <si>
    <t>BERTAZZA MARINO</t>
  </si>
  <si>
    <t>BERTOLLI MARCO</t>
  </si>
  <si>
    <t>COVELLI GIANPIERO</t>
  </si>
  <si>
    <t>MORETTI DARIO</t>
  </si>
  <si>
    <t>MORETTI UBERTA</t>
  </si>
  <si>
    <t>NARDIELLO GERARDO</t>
  </si>
  <si>
    <t>RAVASIO MANUEL</t>
  </si>
  <si>
    <t>RONZONI ANDREA</t>
  </si>
  <si>
    <t>RONZONI MARIO</t>
  </si>
  <si>
    <t>SCAPPINI ENRICO</t>
  </si>
  <si>
    <t>UTTUSO VINCENZO</t>
  </si>
  <si>
    <t>MINUSSI CORRADO</t>
  </si>
  <si>
    <t>SONVICO FRANCESCO</t>
  </si>
  <si>
    <t>CAMPIONI ROBERTO</t>
  </si>
  <si>
    <t>CASSANI TOMMASO</t>
  </si>
  <si>
    <t>BISCATTI LUCIA</t>
  </si>
  <si>
    <t>MICHI MAURIZIO</t>
  </si>
  <si>
    <t>RESNATI CARLO</t>
  </si>
  <si>
    <t>ARNABOLDI GABRIELE</t>
  </si>
  <si>
    <t>CAPPELLETTI GIACOMO</t>
  </si>
  <si>
    <t>FOSSATI MARCO</t>
  </si>
  <si>
    <t>Z3</t>
  </si>
  <si>
    <t>GAMS</t>
  </si>
  <si>
    <t>ANDREUCCI M.TERESA</t>
  </si>
  <si>
    <t>ANZANI ELISABETTA</t>
  </si>
  <si>
    <t>AZIMONTI MICHELE</t>
  </si>
  <si>
    <t>BERETTA PAOLO</t>
  </si>
  <si>
    <t>BIANCHI RENATO</t>
  </si>
  <si>
    <t>BINETTI MARCO</t>
  </si>
  <si>
    <t>BONECCHI MARCO</t>
  </si>
  <si>
    <t>CALVI GIGI</t>
  </si>
  <si>
    <t>DUFFI ALBERTO</t>
  </si>
  <si>
    <t>FERRARI CLAUDIO</t>
  </si>
  <si>
    <t>FERRARO ARTURO</t>
  </si>
  <si>
    <t>FERRO ROMEO</t>
  </si>
  <si>
    <t>FLENGHI GIANFRANCO</t>
  </si>
  <si>
    <t>GALLO RENATO</t>
  </si>
  <si>
    <t>GRASSI LUCA</t>
  </si>
  <si>
    <t>LACOVARA FRANCESCO</t>
  </si>
  <si>
    <t>MERLO SERGIO</t>
  </si>
  <si>
    <t>PIAZZA GIOVANNI</t>
  </si>
  <si>
    <t>PISTOLESI LIONELLO</t>
  </si>
  <si>
    <t>RIGHI ROBERTO</t>
  </si>
  <si>
    <t>SALVIATO EZIO</t>
  </si>
  <si>
    <t>SASSI GIUSEPPE</t>
  </si>
  <si>
    <t>SOMMA ENRICO</t>
  </si>
  <si>
    <t>SURBONE LAURA</t>
  </si>
  <si>
    <t>TIOLI LUCA</t>
  </si>
  <si>
    <t>TROMBETTA ENRICO</t>
  </si>
  <si>
    <t>TUFFANELLI FULVIO</t>
  </si>
  <si>
    <t>VANELLI FRANCESCO</t>
  </si>
  <si>
    <t>VANELLI MARCO</t>
  </si>
  <si>
    <t>GALLAZZI GIANMARIO</t>
  </si>
  <si>
    <t>DESERO' DANIELA</t>
  </si>
  <si>
    <t xml:space="preserve"> REGOLAMENTO</t>
  </si>
  <si>
    <t>CONTINI FABIO</t>
  </si>
  <si>
    <t>LOZZA MAURO</t>
  </si>
  <si>
    <t>MACCACCARO ANDREA</t>
  </si>
  <si>
    <t>BEVILACQUA DARIO</t>
  </si>
  <si>
    <t>GAMBA PAOLO</t>
  </si>
  <si>
    <t>BISAZZA GIUSEPPE</t>
  </si>
  <si>
    <t>DE BELLIS MAURIZIO</t>
  </si>
  <si>
    <t>ZAMBELLINI SERGIO</t>
  </si>
  <si>
    <t>COBIANCHI MARCO</t>
  </si>
  <si>
    <t>GENONI CARLO</t>
  </si>
  <si>
    <t>BOTTIGELLI DANIELE</t>
  </si>
  <si>
    <t>UBOLDI GIORGIO</t>
  </si>
  <si>
    <t>TAVERNA JACOPO</t>
  </si>
  <si>
    <t>Club</t>
  </si>
  <si>
    <t>MARIANI GIACINTO</t>
  </si>
  <si>
    <t>BERTOLLI DAVIDE</t>
  </si>
  <si>
    <t>VALBONESI  FRANCO</t>
  </si>
  <si>
    <t>ZUMELLI NAUSICA</t>
  </si>
  <si>
    <t>CEFFOLI TOMMASO</t>
  </si>
  <si>
    <t>POZZI ANTONIO</t>
  </si>
  <si>
    <t>COCCHIGLIA LUCA</t>
  </si>
  <si>
    <t>FIGINI YURI</t>
  </si>
  <si>
    <t>MARZULLO VINCENZO</t>
  </si>
  <si>
    <t>PARRAVICINI CRISTIAN</t>
  </si>
  <si>
    <t>ZANASSI GABRIELE</t>
  </si>
  <si>
    <t>MICELI GANDOLFO</t>
  </si>
  <si>
    <t>GUERRIERI RICCARDO</t>
  </si>
  <si>
    <t>MANZAN CARLO</t>
  </si>
  <si>
    <t>EL ASSAWY NADIA</t>
  </si>
  <si>
    <t>RUSCONI MAURIZIO</t>
  </si>
  <si>
    <t>TAGLIABUE GIORGIO</t>
  </si>
  <si>
    <t>OSSOLA MARIO</t>
  </si>
  <si>
    <t>GEMELLI ANDREA</t>
  </si>
  <si>
    <t>ROVER</t>
  </si>
  <si>
    <t>ASPESI RICCARDO</t>
  </si>
  <si>
    <t>CERIANI TIZIANO</t>
  </si>
  <si>
    <t>COSTANTE GIONATA</t>
  </si>
  <si>
    <t>PAGLINI GIORGIO</t>
  </si>
  <si>
    <t>BORACCO ROBERTO</t>
  </si>
  <si>
    <t>CRISTINA RICCARDO</t>
  </si>
  <si>
    <t>DE BERNARDI CARLO</t>
  </si>
  <si>
    <t>FLIRI ARRIGO</t>
  </si>
  <si>
    <t>MALAGUTI FEDERICO</t>
  </si>
  <si>
    <t>RONZONI EZIO</t>
  </si>
  <si>
    <t>MORA LUCA</t>
  </si>
  <si>
    <t>CORNA ENNIO</t>
  </si>
  <si>
    <t>VAERINI MARIO</t>
  </si>
  <si>
    <t>MOROSINI FRANCESCO</t>
  </si>
  <si>
    <t>TOMASONI ROBERTO</t>
  </si>
  <si>
    <t>SACCO ALBERTO</t>
  </si>
  <si>
    <t>RUGGERI CESARE</t>
  </si>
  <si>
    <t>BISI MASSIMO</t>
  </si>
  <si>
    <t>TORRI ROSSELLA</t>
  </si>
  <si>
    <t>SENECI ANGELO</t>
  </si>
  <si>
    <t>MALUCELLI ANDREA</t>
  </si>
  <si>
    <t>GUATELLI GIOVANNI</t>
  </si>
  <si>
    <t>CANTARINI LUIGI</t>
  </si>
  <si>
    <t>MICALIZZI EZIO</t>
  </si>
  <si>
    <t>LOVATTI PIER GIUSEPPE</t>
  </si>
  <si>
    <t>STAFFIERI PAOLO</t>
  </si>
  <si>
    <t>TURRI GIACOMO</t>
  </si>
  <si>
    <t>BUTTAFAVA ANTONIO</t>
  </si>
  <si>
    <t>ZAMBARBIERI GIUSEPPE</t>
  </si>
  <si>
    <t>BESTETTI ORNELLA</t>
  </si>
  <si>
    <t>FABBRI LEONARDO</t>
  </si>
  <si>
    <t>CUCCINIELLO ALFREDO</t>
  </si>
  <si>
    <t>COLOMBO FABIO</t>
  </si>
  <si>
    <t>PAGHINI CLAUDIO</t>
  </si>
  <si>
    <t>REALI FRANCESCO</t>
  </si>
  <si>
    <t>GIULIANI PAOLO</t>
  </si>
  <si>
    <t>BELLAN ROBERTO</t>
  </si>
  <si>
    <t>BARTOLO MICHELANGELO</t>
  </si>
  <si>
    <t>D'ANDREA ALBERTO</t>
  </si>
  <si>
    <t>COTTI GELATI GIORGIO</t>
  </si>
  <si>
    <t>RANCATI UGO</t>
  </si>
  <si>
    <t>DELLEDONNE MARIO</t>
  </si>
  <si>
    <t>BARDELLI ALBERTO</t>
  </si>
  <si>
    <t xml:space="preserve"> CAVEC</t>
  </si>
  <si>
    <t xml:space="preserve"> CAVEM</t>
  </si>
  <si>
    <t xml:space="preserve"> PROGETTO MITE</t>
  </si>
  <si>
    <t xml:space="preserve"> VCC CARDUCCI</t>
  </si>
  <si>
    <t xml:space="preserve"> C.A.R.D.</t>
  </si>
  <si>
    <t>TB</t>
  </si>
  <si>
    <t>CECI IVANO</t>
  </si>
  <si>
    <t>VOLVO</t>
  </si>
  <si>
    <t>LIMONI SCAGLIA GIANPAOLO</t>
  </si>
  <si>
    <t>DELL'ACQUA MASSIMO</t>
  </si>
  <si>
    <t>CAVEC</t>
  </si>
  <si>
    <t>FASCIA D'ORO</t>
  </si>
  <si>
    <t>RUOTE D'EPOCA</t>
  </si>
  <si>
    <t>VCC CARDUCCI</t>
  </si>
  <si>
    <t>Ruote d'Epoca</t>
  </si>
  <si>
    <t>200 Miglia Cremona</t>
  </si>
  <si>
    <t>CASTELLI PAVESI</t>
  </si>
  <si>
    <t>200 Miglia CR</t>
  </si>
  <si>
    <t>Primi 3 di squadra</t>
  </si>
  <si>
    <t>Cremona</t>
  </si>
  <si>
    <t>Voghera</t>
  </si>
  <si>
    <t>Vigevano</t>
  </si>
  <si>
    <t>Montichiari</t>
  </si>
  <si>
    <t>PREVITALI Paolo</t>
  </si>
  <si>
    <t>ERCOLANI Federica</t>
  </si>
  <si>
    <t>PROGETTO MITE</t>
  </si>
  <si>
    <t>RI PORSCHE 356 (BS)</t>
  </si>
  <si>
    <t>ASSALE MARCO</t>
  </si>
  <si>
    <t>ERCOLANI FEDERICA</t>
  </si>
  <si>
    <t>ERCOLANI STEFANO</t>
  </si>
  <si>
    <t>FERRARI GUIDO LUIGI</t>
  </si>
  <si>
    <t>GUATELLI GIAN PIETRO</t>
  </si>
  <si>
    <t>NEGRINI FULVIO</t>
  </si>
  <si>
    <t>PREVITALI PAOLO</t>
  </si>
  <si>
    <t>SPAGNOLI FRANCO</t>
  </si>
  <si>
    <t>VIRDIS ALESSANDRO</t>
  </si>
  <si>
    <t>PORSCHE</t>
  </si>
  <si>
    <t>508C</t>
  </si>
  <si>
    <t>RENAULT</t>
  </si>
  <si>
    <t>Desenzano</t>
  </si>
  <si>
    <t>BATMAN</t>
  </si>
  <si>
    <t>MINI COOPER</t>
  </si>
  <si>
    <t>BODINI MICHELE</t>
  </si>
  <si>
    <t xml:space="preserve">COVELLI GIANPIERO </t>
  </si>
  <si>
    <t>DANCELLI ALESSANDRO</t>
  </si>
  <si>
    <t>VALENTE STEFANO</t>
  </si>
  <si>
    <t>SALERI FRANCESCO</t>
  </si>
  <si>
    <t>BOSIO LORIS</t>
  </si>
  <si>
    <t>ARESI GIUSEPPE</t>
  </si>
  <si>
    <t>LANCINI BATTISTA</t>
  </si>
  <si>
    <t>VALVASSORI VALERIO</t>
  </si>
  <si>
    <t>MWVCC</t>
  </si>
  <si>
    <t>CAT A</t>
  </si>
  <si>
    <t>CAT B</t>
  </si>
  <si>
    <t>CAT C</t>
  </si>
  <si>
    <t>centesimi</t>
  </si>
  <si>
    <t>oltre</t>
  </si>
  <si>
    <t>DRIVER</t>
  </si>
  <si>
    <t>CLUB</t>
  </si>
  <si>
    <t>Brescia</t>
  </si>
  <si>
    <t>RI PORSCHE 356</t>
  </si>
  <si>
    <t>LEGENDA</t>
  </si>
  <si>
    <t>Under 30</t>
  </si>
  <si>
    <t>under</t>
  </si>
  <si>
    <t>dame</t>
  </si>
  <si>
    <t>ritirato</t>
  </si>
  <si>
    <t>GRISONI PIERGIACOMO</t>
  </si>
  <si>
    <t>CIPOLLA DAVIDE</t>
  </si>
  <si>
    <t>GIARDIELLO PASQUALE</t>
  </si>
  <si>
    <t>D'ANTINONE ANTONIO</t>
  </si>
  <si>
    <t>BARBIERI MASSIMILIANO</t>
  </si>
  <si>
    <t>FERRARI GUIDO</t>
  </si>
  <si>
    <t>ALLIEVI FEDERICO</t>
  </si>
  <si>
    <t>LOZZA Arianna</t>
  </si>
  <si>
    <t>RUOTE D'EPOCA PAVIA</t>
  </si>
  <si>
    <t>youngtimer</t>
  </si>
  <si>
    <t>FIORENTINI GIUSEPPE</t>
  </si>
  <si>
    <t>SMUSSI GIANLUIGI</t>
  </si>
  <si>
    <t>ROMA BRUNO</t>
  </si>
  <si>
    <t>NEGRONI GIULIO MARIA</t>
  </si>
  <si>
    <t>PIANTELLI ALBERTO</t>
  </si>
  <si>
    <t>STANGA EMILIO</t>
  </si>
  <si>
    <t>CASTELLINI CARLO</t>
  </si>
  <si>
    <t>BIGONI GIORGIO</t>
  </si>
  <si>
    <t>BELOMETTI STEFANO</t>
  </si>
  <si>
    <t>ROVEDA DAVIDE</t>
  </si>
  <si>
    <t>MAESTRINI ANTONIO</t>
  </si>
  <si>
    <t>PEDRONI DIEGO</t>
  </si>
  <si>
    <t>BELLINA VINCENZO</t>
  </si>
  <si>
    <t>VAILATI NATALINO</t>
  </si>
  <si>
    <t>MINUTI LUIGI</t>
  </si>
  <si>
    <t>OLD WHEELS</t>
  </si>
  <si>
    <t>HRC FASCIA D'ORO</t>
  </si>
  <si>
    <t>VAROSIO MARCO</t>
  </si>
  <si>
    <t>LOPES ALESSIO</t>
  </si>
  <si>
    <t>CUSIMANO ALEX</t>
  </si>
  <si>
    <t>BETTINALDI FLAVIO</t>
  </si>
  <si>
    <t>MAMS</t>
  </si>
  <si>
    <t>TOT</t>
  </si>
  <si>
    <t>BONFATTI PAINI ANDREA</t>
  </si>
  <si>
    <t>REGGIANI RENATO</t>
  </si>
  <si>
    <t>Monza</t>
  </si>
  <si>
    <t>ERBA GHISALLO</t>
  </si>
  <si>
    <t>COPPA MONZA</t>
  </si>
  <si>
    <t>GIARDELLO PASQUALE</t>
  </si>
  <si>
    <t>PICCIRILLO MARCO</t>
  </si>
  <si>
    <t>SIENA GIANLUIGI</t>
  </si>
  <si>
    <t>PISOLO CHRISTIAN</t>
  </si>
  <si>
    <t>AGLIONE MARCO</t>
  </si>
  <si>
    <t>MAGICO ALVERMAN</t>
  </si>
  <si>
    <t>PLATINI ANDREA</t>
  </si>
  <si>
    <t>SALVETTI STEFANO</t>
  </si>
  <si>
    <t>MAZZOLDI ANGELO</t>
  </si>
  <si>
    <t>LOZZA ARIANNA</t>
  </si>
  <si>
    <t>BOTTINI HIMARA</t>
  </si>
  <si>
    <t>ASPESI PIERO</t>
  </si>
  <si>
    <t>ROCCA DANIELE</t>
  </si>
  <si>
    <t>WEGNER MARCO</t>
  </si>
  <si>
    <t>SCARABELLI GIOVANNI</t>
  </si>
  <si>
    <t>MECCANICI</t>
  </si>
  <si>
    <t xml:space="preserve">LIBERI </t>
  </si>
  <si>
    <t>TR3</t>
  </si>
  <si>
    <t>3000 BN7</t>
  </si>
  <si>
    <t>VOLKSWAGEN</t>
  </si>
  <si>
    <t>356</t>
  </si>
  <si>
    <t>911 T</t>
  </si>
  <si>
    <t>AMAZON P121</t>
  </si>
  <si>
    <t>MINI</t>
  </si>
  <si>
    <t>MORRIS</t>
  </si>
  <si>
    <t>SIMCA</t>
  </si>
  <si>
    <t>A112 ABARTH</t>
  </si>
  <si>
    <t>127 SPORT</t>
  </si>
  <si>
    <t>ARDEA</t>
  </si>
  <si>
    <t>RITMO CABRIO</t>
  </si>
  <si>
    <t>GIULIA TI</t>
  </si>
  <si>
    <t>non partito</t>
  </si>
  <si>
    <t>CAPPELLINI ANTONIO</t>
  </si>
  <si>
    <t>DIANA ALBERTO</t>
  </si>
  <si>
    <t>BAGATELLO ANDREA</t>
  </si>
  <si>
    <t>FONTANA ARMANDO</t>
  </si>
  <si>
    <t>PASINATO STEFANO</t>
  </si>
  <si>
    <t>BISCONCINI GABRIELE</t>
  </si>
  <si>
    <t>LENA ALESSANDRO</t>
  </si>
  <si>
    <t>PESENTI LUIGI</t>
  </si>
  <si>
    <t>CAMS CASTIGLIONESE</t>
  </si>
  <si>
    <t>128A</t>
  </si>
  <si>
    <t>124 SPIDER 1600 BS1</t>
  </si>
  <si>
    <t>A112 ABARTH 70HP</t>
  </si>
  <si>
    <t>GOLF GTI</t>
  </si>
  <si>
    <t>PRISMA 1.3</t>
  </si>
  <si>
    <t>TOYOTA</t>
  </si>
  <si>
    <t>AUDI</t>
  </si>
  <si>
    <t>CAMS</t>
  </si>
  <si>
    <t>SCAGLIOTTI MAURO</t>
  </si>
  <si>
    <t>LAMAGNI UMBERTO</t>
  </si>
  <si>
    <t>DELPIANO GIORGIO</t>
  </si>
  <si>
    <t>RITIRATI</t>
  </si>
  <si>
    <t>600D</t>
  </si>
  <si>
    <t xml:space="preserve">A112  </t>
  </si>
  <si>
    <t>A112 LX</t>
  </si>
  <si>
    <t>1100</t>
  </si>
  <si>
    <t>RIBOLDI ALBERTO</t>
  </si>
  <si>
    <t>CEFIS MARCO</t>
  </si>
  <si>
    <t>MINETTI PIETRO</t>
  </si>
  <si>
    <t>CARBONE SALVATORE</t>
  </si>
  <si>
    <t>PELLEGRINELLI MASSIMO</t>
  </si>
  <si>
    <t>CAMPANA ANDREA</t>
  </si>
  <si>
    <t>MONDINELLI ALBERTO</t>
  </si>
  <si>
    <t>TOGNI LEONARDO</t>
  </si>
  <si>
    <t>SIGNORINI SERGIO</t>
  </si>
  <si>
    <t>LOCATELLI PAOLO</t>
  </si>
  <si>
    <t>MONTARULI ROBERTO</t>
  </si>
  <si>
    <t>PEDRINELLI ANGELO</t>
  </si>
  <si>
    <t>RONZONI MATTIA</t>
  </si>
  <si>
    <t>ZANARDI ALFONSO</t>
  </si>
  <si>
    <t>NAVA JACOPO</t>
  </si>
  <si>
    <t>FIAT ABARTH</t>
  </si>
  <si>
    <t>914</t>
  </si>
  <si>
    <t>FULVIA COUPE' MONTECARLO</t>
  </si>
  <si>
    <t xml:space="preserve"> dopo prova 56</t>
  </si>
  <si>
    <t xml:space="preserve">Nr concorrenti </t>
  </si>
  <si>
    <t>Trofeo Maserati - Colline pavesi</t>
  </si>
  <si>
    <t>TROFEO MASERATI</t>
  </si>
  <si>
    <t>SOMMARUGA FRANCESCO</t>
  </si>
  <si>
    <t>LIBANORE ANDREA</t>
  </si>
  <si>
    <t>GARDIELLO PASQUALE</t>
  </si>
  <si>
    <t>ROCCO MASSIMO</t>
  </si>
  <si>
    <t>ZEHNDER GIACOMO</t>
  </si>
  <si>
    <t>ASPERTI ROBERTO</t>
  </si>
  <si>
    <t>MARTINI MASSIMO</t>
  </si>
  <si>
    <t>COLOMBO ALESSANDRO</t>
  </si>
  <si>
    <t>ROMANO FRANCESCO</t>
  </si>
  <si>
    <t>GHELFI KARL FREDERIK</t>
  </si>
  <si>
    <t>MESTRANGELO DANIELE</t>
  </si>
  <si>
    <t>VILLA GIANFRANCO</t>
  </si>
  <si>
    <t>A112 E</t>
  </si>
  <si>
    <t xml:space="preserve">TIPO </t>
  </si>
  <si>
    <t>TAMBURELLI Roberto</t>
  </si>
  <si>
    <t>GIORGI Giorgio</t>
  </si>
  <si>
    <t>SAVIOTTI Maurizio</t>
  </si>
  <si>
    <t>SILVANI Edoardo</t>
  </si>
  <si>
    <t>CROSIGNANI Oriano</t>
  </si>
  <si>
    <t>FRONTI Fabio</t>
  </si>
  <si>
    <t>BELLAN Roberto</t>
  </si>
  <si>
    <t>DELVAGO Ernestino</t>
  </si>
  <si>
    <t>TORLASCO Maurizio</t>
  </si>
  <si>
    <t>GENONI Carlo</t>
  </si>
  <si>
    <t>SCARSI Franco</t>
  </si>
  <si>
    <t>PEUGEOT</t>
  </si>
  <si>
    <t>Giustacchini Dario</t>
  </si>
  <si>
    <t>Soldo Gabriele</t>
  </si>
  <si>
    <t>Lovatti Piergiuseppe</t>
  </si>
  <si>
    <t>Bodini Michele</t>
  </si>
  <si>
    <t>Ferrari Marco</t>
  </si>
  <si>
    <t>Stradiotti Enrico</t>
  </si>
  <si>
    <t>Castellini Carlo</t>
  </si>
  <si>
    <t>Sanna Claudio</t>
  </si>
  <si>
    <t>Mori Antonio</t>
  </si>
  <si>
    <t>Poli Stefano</t>
  </si>
  <si>
    <t>Y10</t>
  </si>
  <si>
    <t>SALA FRIGERIO GIOVANNI</t>
  </si>
  <si>
    <t>BORDOLI EMILIO</t>
  </si>
  <si>
    <t>TR 3</t>
  </si>
  <si>
    <t>VW</t>
  </si>
  <si>
    <t>ritirato dopo prova 4</t>
  </si>
  <si>
    <t>ritirato dopo prova 34</t>
  </si>
  <si>
    <t>TORLASCO MAURIZIO</t>
  </si>
  <si>
    <t>LOIUDICE ERMANNO</t>
  </si>
  <si>
    <t>COZZI ANGELO GIORGIO</t>
  </si>
  <si>
    <t>SPEZZAFERRI ALDO</t>
  </si>
  <si>
    <t>MONNI LUCIANO</t>
  </si>
  <si>
    <t xml:space="preserve">ABARTH 1000 OT COUPE' </t>
  </si>
  <si>
    <t xml:space="preserve">BARCHETTA </t>
  </si>
  <si>
    <t xml:space="preserve"> 911 T 2,2 </t>
  </si>
  <si>
    <t xml:space="preserve"> FULVIA COUPE' </t>
  </si>
  <si>
    <t>850 SPORT COUPE</t>
  </si>
  <si>
    <t>508C TRASFORMABILE</t>
  </si>
  <si>
    <t xml:space="preserve">356 AT 1 SPIDSTER </t>
  </si>
  <si>
    <t>1100 103/TV</t>
  </si>
  <si>
    <t xml:space="preserve"> FULVIA SPORT ZAGATO</t>
  </si>
  <si>
    <t>1100-103 E</t>
  </si>
  <si>
    <t xml:space="preserve">MONTECARLO SPIDER </t>
  </si>
  <si>
    <t xml:space="preserve"> Y10 GT IE </t>
  </si>
  <si>
    <t xml:space="preserve">DELTA GT </t>
  </si>
  <si>
    <t xml:space="preserve"> SUPER 5 GTR</t>
  </si>
  <si>
    <t>SPIDER CODA TRONCA</t>
  </si>
  <si>
    <t xml:space="preserve">MINI MK1 </t>
  </si>
  <si>
    <t xml:space="preserve"> A112 </t>
  </si>
  <si>
    <t xml:space="preserve"> 319 CABRIOLET </t>
  </si>
  <si>
    <t xml:space="preserve">1100D </t>
  </si>
  <si>
    <t xml:space="preserve">356 PRE A </t>
  </si>
  <si>
    <t xml:space="preserve"> PRIMULA 65 C </t>
  </si>
  <si>
    <t>LEYLAND</t>
  </si>
  <si>
    <t xml:space="preserve"> MINI COOPER 1300</t>
  </si>
  <si>
    <t xml:space="preserve"> S4 AVANT</t>
  </si>
  <si>
    <t>TF</t>
  </si>
  <si>
    <t>FULVIA COUPE' S MONTE</t>
  </si>
  <si>
    <t xml:space="preserve">CELICA 4WD </t>
  </si>
  <si>
    <t xml:space="preserve"> FULVIA COUPE' RALLY 1.6</t>
  </si>
  <si>
    <t xml:space="preserve">500F BERLINA </t>
  </si>
  <si>
    <t>205</t>
  </si>
  <si>
    <t>CLASSIFICA EFFETTIVA</t>
  </si>
  <si>
    <t>CLASSIFICA PREMIAZIONE</t>
  </si>
  <si>
    <t>REGOLARITA' crono liberi</t>
  </si>
  <si>
    <t>CLASSE</t>
  </si>
  <si>
    <t>Driver classe A</t>
  </si>
  <si>
    <t>1°</t>
  </si>
  <si>
    <t>2°</t>
  </si>
  <si>
    <t>3°</t>
  </si>
  <si>
    <t>Driver classe B</t>
  </si>
  <si>
    <t>Driver classe C</t>
  </si>
  <si>
    <t>FEMMINILE</t>
  </si>
  <si>
    <t>UNDER 30</t>
  </si>
  <si>
    <t>YOUNGTIMER</t>
  </si>
  <si>
    <t>REGOLARITA' crono meccanici</t>
  </si>
  <si>
    <t>RICONOSCIMENTI</t>
  </si>
  <si>
    <t>5o MEMORIAL NORA SCIPLINO</t>
  </si>
  <si>
    <t>07/03/2026</t>
  </si>
  <si>
    <t xml:space="preserve">XXX Memorial Castellotti </t>
  </si>
  <si>
    <t>31a COPPA dei CASTELLI PAVESI</t>
  </si>
  <si>
    <t>II RIEVOCAZIONE 'COPPA MONZA'</t>
  </si>
  <si>
    <t xml:space="preserve">20° Raduno della Solidarietà </t>
  </si>
  <si>
    <t>35o GIRO DEL LARIO</t>
  </si>
  <si>
    <t>TROFEO TERRE DI VIRGILIO</t>
  </si>
  <si>
    <t>XI TROFEO AMBROSIANO</t>
  </si>
  <si>
    <t>GIRO DEL LARIO</t>
  </si>
  <si>
    <t>TERRE VIRGILIO</t>
  </si>
  <si>
    <t>CALLEGHER DAVIDE</t>
  </si>
  <si>
    <t>CONSOLI SIMONE</t>
  </si>
  <si>
    <t>ROTELLA DANIELE</t>
  </si>
  <si>
    <t>MONTANI DAVIDE</t>
  </si>
  <si>
    <t>CUCCINIELLO TOMMASO</t>
  </si>
  <si>
    <t>RONCHI BRUNO</t>
  </si>
  <si>
    <t>THUNDER LOKI</t>
  </si>
  <si>
    <t>GHIRINGHELLI GIORDANO</t>
  </si>
  <si>
    <t>GHIRINGHELLI GIULIO</t>
  </si>
  <si>
    <t>SACCHI ANDREA</t>
  </si>
  <si>
    <t>VANONI MAURO</t>
  </si>
  <si>
    <t>NICOLINI FILIPPO</t>
  </si>
  <si>
    <t>PESSINA DIEGO MARIA</t>
  </si>
  <si>
    <t>LODI MASSIMILIANO</t>
  </si>
  <si>
    <t>MAGNAGHI CHIARA</t>
  </si>
  <si>
    <t>CENNAMO RICCARDO</t>
  </si>
  <si>
    <t>1100 E</t>
  </si>
  <si>
    <t>1100E</t>
  </si>
  <si>
    <t>MERCEDES BENZ</t>
  </si>
  <si>
    <t>190 SL</t>
  </si>
  <si>
    <t>AUSTIN-HEALEY</t>
  </si>
  <si>
    <t>APPIA</t>
  </si>
  <si>
    <t>356 B</t>
  </si>
  <si>
    <t>356SC</t>
  </si>
  <si>
    <t>ALFAROMEO</t>
  </si>
  <si>
    <t>GIULIETTA TI</t>
  </si>
  <si>
    <t>INNOCENTI AUSTIN</t>
  </si>
  <si>
    <t>I4</t>
  </si>
  <si>
    <t>1000 OT COUPÉ</t>
  </si>
  <si>
    <t>PRIMULA 65C</t>
  </si>
  <si>
    <t>1200S COUPE</t>
  </si>
  <si>
    <t>LAMCIA FULVIA</t>
  </si>
  <si>
    <t>SPORT ZAGATO</t>
  </si>
  <si>
    <t>FULVIA COUPE 1600 HF</t>
  </si>
  <si>
    <t>FULVIA BERLINA</t>
  </si>
  <si>
    <t>FULVIA COUPE 1.3 S</t>
  </si>
  <si>
    <t>MINI COOPER 1.3 EXPORT</t>
  </si>
  <si>
    <t>A112 ABARTH 58HP</t>
  </si>
  <si>
    <t>15 D11 CABRIOLET</t>
  </si>
  <si>
    <t>AUTOBANCHI</t>
  </si>
  <si>
    <t>UNO</t>
  </si>
  <si>
    <t>DELTA HF</t>
  </si>
  <si>
    <t>Y10 MISSONI</t>
  </si>
  <si>
    <t>MAYFAIR</t>
  </si>
  <si>
    <t>DELTA HF INTEGRALE EVO2</t>
  </si>
  <si>
    <t>LYBRA</t>
  </si>
  <si>
    <t>BARCHETTA</t>
  </si>
  <si>
    <t>A 1500</t>
  </si>
  <si>
    <t>3000 BJ7</t>
  </si>
  <si>
    <t>3000 MKIII</t>
  </si>
  <si>
    <t>912</t>
  </si>
  <si>
    <t>SPITFIRE MK3</t>
  </si>
  <si>
    <t>NUOVA GIULIA 1300 SUPER</t>
  </si>
  <si>
    <t>Y10 LX</t>
  </si>
  <si>
    <t>SPIDER 2.0 IV SERIE</t>
  </si>
  <si>
    <r>
      <rPr>
        <b/>
        <i/>
        <sz val="16"/>
        <color theme="1"/>
        <rFont val="Calibri"/>
        <family val="2"/>
        <scheme val="minor"/>
      </rPr>
      <t>I CHALLENGE DELLA SOLIDARIETA'</t>
    </r>
    <r>
      <rPr>
        <b/>
        <sz val="16"/>
        <color theme="1"/>
        <rFont val="Calibri"/>
        <family val="2"/>
        <scheme val="minor"/>
      </rPr>
      <t xml:space="preserve">
INTERCLUB della LOMBARDIA
2026</t>
    </r>
  </si>
  <si>
    <t>Nr gara</t>
  </si>
  <si>
    <t>FiCr</t>
  </si>
  <si>
    <t>61</t>
  </si>
  <si>
    <t>75</t>
  </si>
  <si>
    <t>76</t>
  </si>
  <si>
    <t>COSTANTE Gionata</t>
  </si>
  <si>
    <t>PESSINA Diego Maria</t>
  </si>
  <si>
    <t>UBOLDI Giorgio</t>
  </si>
  <si>
    <t>BERETTA Paolo</t>
  </si>
  <si>
    <t>PRIMI Paolo</t>
  </si>
  <si>
    <t>DE BACCO Leonardo</t>
  </si>
  <si>
    <t>CENNAMO Riccardo</t>
  </si>
  <si>
    <t>CICCONOFRI Luigi</t>
  </si>
  <si>
    <t>CANTARINI Luigi</t>
  </si>
  <si>
    <t>ROCCA Daniele</t>
  </si>
  <si>
    <t>77</t>
  </si>
  <si>
    <t>78</t>
  </si>
  <si>
    <t>79</t>
  </si>
  <si>
    <t>80</t>
  </si>
  <si>
    <t>81</t>
  </si>
  <si>
    <t>82</t>
  </si>
  <si>
    <t>CLASSIFICA</t>
  </si>
  <si>
    <t>dal 1997 al 2006</t>
  </si>
  <si>
    <t>SCUDERIA CASTELLOTTI</t>
  </si>
  <si>
    <t>68</t>
  </si>
  <si>
    <t>Crono Car Service</t>
  </si>
  <si>
    <t>BOCCARDI SIMONPIETRO</t>
  </si>
  <si>
    <t>FONTANELLA GIANMARIO</t>
  </si>
  <si>
    <t>PRANDELLI GIOVANNI</t>
  </si>
  <si>
    <t>TODESCHINI MAURO</t>
  </si>
  <si>
    <t>MENOZZI FRANCESCA</t>
  </si>
  <si>
    <t>MARCIANO' NICOLETTA</t>
  </si>
  <si>
    <t>SIGNORONI SERGIO</t>
  </si>
  <si>
    <t>ARNOLDI DANIELA</t>
  </si>
  <si>
    <t>FORMENTO MARCO</t>
  </si>
  <si>
    <t>BISELLI ALDO</t>
  </si>
  <si>
    <t>FERRARI MARCO</t>
  </si>
  <si>
    <t>PENNATI FABRIZIO</t>
  </si>
  <si>
    <t>MONFRINI DOMENICO</t>
  </si>
  <si>
    <t>MONTEVERDI ALEX</t>
  </si>
  <si>
    <t>PRIMULA 65S</t>
  </si>
  <si>
    <t xml:space="preserve">FIAT </t>
  </si>
  <si>
    <t>509 A</t>
  </si>
  <si>
    <t>BUGATTI</t>
  </si>
  <si>
    <t>T40 GRAND SPORT</t>
  </si>
  <si>
    <t>514 S</t>
  </si>
  <si>
    <t xml:space="preserve">BMW </t>
  </si>
  <si>
    <t>508 C</t>
  </si>
  <si>
    <t>TL</t>
  </si>
  <si>
    <t>1100 103E</t>
  </si>
  <si>
    <t>1100 103 E</t>
  </si>
  <si>
    <t>356 ROADSTER</t>
  </si>
  <si>
    <t>850 SPORT COUPE'</t>
  </si>
  <si>
    <t>128 COUPE' 1100 SL</t>
  </si>
  <si>
    <t>124 SPIDER 1.6 BS1</t>
  </si>
  <si>
    <t>FULVIA SPORT ZAGATO</t>
  </si>
  <si>
    <t xml:space="preserve">A112 </t>
  </si>
  <si>
    <t>MINI COOPER 1.3 EXP</t>
  </si>
  <si>
    <t>112 ABARTH</t>
  </si>
  <si>
    <t>MINI COOPER 1300</t>
  </si>
  <si>
    <t>127 L</t>
  </si>
  <si>
    <t>DELTA 1600 GT</t>
  </si>
  <si>
    <t>Y10 GT ie</t>
  </si>
  <si>
    <t>Y10 FIRE</t>
  </si>
  <si>
    <t>TIPO</t>
  </si>
  <si>
    <t>GTV 3.0</t>
  </si>
  <si>
    <t xml:space="preserve">ARDEA </t>
  </si>
  <si>
    <t>1100/103</t>
  </si>
  <si>
    <t>GIULIETTA SPIDER</t>
  </si>
  <si>
    <t>TR 3 A</t>
  </si>
  <si>
    <t>GIULIA SPIDER</t>
  </si>
  <si>
    <t>356C</t>
  </si>
  <si>
    <t>FULVIA COUPE'</t>
  </si>
  <si>
    <t>FULVIA COUPE' 1.3 HF</t>
  </si>
  <si>
    <t>GT1300 JUNIOR</t>
  </si>
  <si>
    <t>DUETTO 105.91</t>
  </si>
  <si>
    <t>MINI COOPER MK3</t>
  </si>
  <si>
    <t>FULVIA MONTECARLO</t>
  </si>
  <si>
    <t>124 SPORT COUPE'</t>
  </si>
  <si>
    <t>PORSCHE 914</t>
  </si>
  <si>
    <t>X 1/9</t>
  </si>
  <si>
    <t>124 SPIDER</t>
  </si>
  <si>
    <t>A112 ELITE</t>
  </si>
  <si>
    <t>A11 LX</t>
  </si>
  <si>
    <t>BERTONE</t>
  </si>
  <si>
    <t>75 1.8 INDY</t>
  </si>
  <si>
    <t>PUNTO CABRIO</t>
  </si>
  <si>
    <t>GT4</t>
  </si>
  <si>
    <t>80 CABRIO 1.8</t>
  </si>
  <si>
    <t>A112 ABARTH GR N</t>
  </si>
  <si>
    <t>Z4 (E85)</t>
  </si>
  <si>
    <t>ARDEA 250</t>
  </si>
  <si>
    <t>600 D</t>
  </si>
  <si>
    <t>FULVIA COUPE' 1.3 S 2°SERIE</t>
  </si>
  <si>
    <t>BGT</t>
  </si>
  <si>
    <t>CELICA CARLOS SAINZ</t>
  </si>
  <si>
    <t>BOGGIONI MARCO</t>
  </si>
  <si>
    <t>NOCI KIM MICHAEL ROBERT</t>
  </si>
  <si>
    <t>VETERAN CLUB BRESCIA</t>
  </si>
  <si>
    <t>Migliori 8 risultati</t>
  </si>
  <si>
    <t>DIANA Alberto</t>
  </si>
  <si>
    <t>MALUCELLI Andrea</t>
  </si>
  <si>
    <t>MAZZOLENI Sergio</t>
  </si>
  <si>
    <t>SIGNORONI Sergio</t>
  </si>
  <si>
    <t>RAPISARDA Giuseppe</t>
  </si>
  <si>
    <t>CUCCINIELLO Alfredo</t>
  </si>
  <si>
    <t>NEGRONI Giulio Maria</t>
  </si>
  <si>
    <t>COSTADONI Marcello</t>
  </si>
  <si>
    <t>BOSSI Giorgio</t>
  </si>
  <si>
    <t>FALCETTA Enrico</t>
  </si>
  <si>
    <t>AGLIONE Marco</t>
  </si>
  <si>
    <t>PISATI Emanuele</t>
  </si>
  <si>
    <t>SALVETTI Stefano</t>
  </si>
  <si>
    <t>TODESCHINI Mauro</t>
  </si>
  <si>
    <t>PARADISI Roberto</t>
  </si>
  <si>
    <t>FORMENTO Marco</t>
  </si>
  <si>
    <t>SENNA Maurizio</t>
  </si>
  <si>
    <t>PARADISI Andrea</t>
  </si>
  <si>
    <t>BARTOLO Michelangelo</t>
  </si>
  <si>
    <t>BARZETTI Alessandro</t>
  </si>
  <si>
    <t>SCAPPINI Enrico</t>
  </si>
  <si>
    <t>BISELLI Aldo</t>
  </si>
  <si>
    <t>BULLESI Ugo</t>
  </si>
  <si>
    <t>SANGIOVANNI Mauro</t>
  </si>
  <si>
    <t>CACCIALANZA Elio</t>
  </si>
  <si>
    <t>SACCHI Andrea</t>
  </si>
  <si>
    <t>ROMANO Francesco</t>
  </si>
  <si>
    <t>BULLESI UGO</t>
  </si>
  <si>
    <t>ritirato dopo prova 61</t>
  </si>
  <si>
    <t>MAZDA</t>
  </si>
  <si>
    <t>MITSUBISHI</t>
  </si>
  <si>
    <t>ALFA ROEMO</t>
  </si>
  <si>
    <t>131 Mirafiori</t>
  </si>
  <si>
    <t>Tc</t>
  </si>
  <si>
    <t>Tr2</t>
  </si>
  <si>
    <t>Fulvia Coupè</t>
  </si>
  <si>
    <t>Mini Mk1</t>
  </si>
  <si>
    <t>112 Abarth</t>
  </si>
  <si>
    <t>128 A</t>
  </si>
  <si>
    <t>996 Millenium</t>
  </si>
  <si>
    <t>127 Sport</t>
  </si>
  <si>
    <t>Mini Cooper 1,3</t>
  </si>
  <si>
    <t>Y10 Missoni</t>
  </si>
  <si>
    <t>Junior Spider</t>
  </si>
  <si>
    <t>Golf Gti</t>
  </si>
  <si>
    <t>Fulvia Coupe</t>
  </si>
  <si>
    <t>Gt Junior 1,3</t>
  </si>
  <si>
    <t>Mx5</t>
  </si>
  <si>
    <t>205 Rallye</t>
  </si>
  <si>
    <t>75 Indy</t>
  </si>
  <si>
    <t>Celica Gt</t>
  </si>
  <si>
    <t>Pajero</t>
  </si>
  <si>
    <t>Lybra</t>
  </si>
  <si>
    <t>Tf 1251</t>
  </si>
  <si>
    <t>1200 S Coupè</t>
  </si>
  <si>
    <t>Lancia Ardea</t>
  </si>
  <si>
    <t>Austin Healey Mk1</t>
  </si>
  <si>
    <t>CAIMI ANDREA</t>
  </si>
  <si>
    <t>PAPILLO ALBERTO</t>
  </si>
  <si>
    <t>BISCONCINI EDOARDO</t>
  </si>
  <si>
    <t>ROTA MASSIMO</t>
  </si>
  <si>
    <t>MASSARA GIULIO</t>
  </si>
  <si>
    <t>LIMONI SCAGLIA GIAMPAOLO</t>
  </si>
  <si>
    <t>ROSSI NICOLA</t>
  </si>
  <si>
    <t>BARNI GIORGIO</t>
  </si>
  <si>
    <t>TOSARINI ANGELO ANTONIO</t>
  </si>
  <si>
    <t>GORGOGLIONE GABRIELE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</si>
  <si>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</si>
  <si>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</si>
  <si>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</si>
  <si>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</si>
  <si>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</si>
  <si>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</si>
  <si>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</si>
  <si>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</si>
  <si>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</si>
  <si>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</si>
  <si>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</si>
  <si>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</si>
  <si>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</si>
  <si>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</si>
  <si>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</si>
  <si>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</si>
  <si>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</si>
  <si>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</si>
  <si>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</si>
  <si>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</si>
  <si>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</si>
  <si>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</si>
  <si>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</si>
  <si>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</si>
  <si>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</si>
  <si>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</si>
  <si>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</si>
  <si>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</si>
  <si>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</si>
  <si>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</si>
  <si>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</si>
  <si>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</si>
  <si>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</si>
  <si>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</si>
  <si>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</si>
  <si>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</si>
  <si>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</si>
  <si>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</si>
  <si>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</si>
  <si>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</si>
  <si>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</si>
  <si>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</si>
  <si>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</si>
  <si>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</si>
  <si>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</si>
  <si>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</si>
  <si>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</si>
  <si>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</si>
  <si>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</si>
  <si>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</si>
  <si>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</si>
  <si>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</si>
  <si>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</si>
  <si>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</si>
  <si>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</si>
  <si>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</si>
  <si>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</si>
  <si>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</si>
  <si>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ANSALDO</t>
  </si>
  <si>
    <t>TIPO 10</t>
  </si>
  <si>
    <t>1929</t>
  </si>
  <si>
    <t>FORD</t>
  </si>
  <si>
    <t>1938</t>
  </si>
  <si>
    <t>1942</t>
  </si>
  <si>
    <t>TC</t>
  </si>
  <si>
    <t>1946</t>
  </si>
  <si>
    <t>GT1750</t>
  </si>
  <si>
    <t>1969</t>
  </si>
  <si>
    <t>1950</t>
  </si>
  <si>
    <t>1100 -103</t>
  </si>
  <si>
    <t>1953</t>
  </si>
  <si>
    <t>TR2</t>
  </si>
  <si>
    <t>1954</t>
  </si>
  <si>
    <t>1100-103E</t>
  </si>
  <si>
    <t>1956</t>
  </si>
  <si>
    <t>1957</t>
  </si>
  <si>
    <t>VWLKKSVAGEN</t>
  </si>
  <si>
    <t>MAGGIOLNO DELUXE</t>
  </si>
  <si>
    <t>MK1 B57 100/6</t>
  </si>
  <si>
    <t>1961</t>
  </si>
  <si>
    <t>1962</t>
  </si>
  <si>
    <t>SPRINT 1600</t>
  </si>
  <si>
    <t>SPRITE MKII</t>
  </si>
  <si>
    <t>1963</t>
  </si>
  <si>
    <t>TR4</t>
  </si>
  <si>
    <t>LOTUS</t>
  </si>
  <si>
    <t>ELAN S1</t>
  </si>
  <si>
    <t>1964</t>
  </si>
  <si>
    <t>MINI MK1</t>
  </si>
  <si>
    <t>1965</t>
  </si>
  <si>
    <t>1966</t>
  </si>
  <si>
    <t>911T</t>
  </si>
  <si>
    <t>1967</t>
  </si>
  <si>
    <t>MINI MORRIS</t>
  </si>
  <si>
    <t>COOPER S</t>
  </si>
  <si>
    <t>1968</t>
  </si>
  <si>
    <t>JAGUAR</t>
  </si>
  <si>
    <t>E TYPE II SERIE</t>
  </si>
  <si>
    <t>1971</t>
  </si>
  <si>
    <t>B ROADSTER</t>
  </si>
  <si>
    <t>FULVIA RALLY HF</t>
  </si>
  <si>
    <t>FULVIA HF</t>
  </si>
  <si>
    <t>1972</t>
  </si>
  <si>
    <t>A 112</t>
  </si>
  <si>
    <t>1300EXP</t>
  </si>
  <si>
    <t>1973</t>
  </si>
  <si>
    <t>A 112 ABARTH 58HP</t>
  </si>
  <si>
    <t>112</t>
  </si>
  <si>
    <t>1974</t>
  </si>
  <si>
    <t>1975</t>
  </si>
  <si>
    <t>R5 TS</t>
  </si>
  <si>
    <t>1976</t>
  </si>
  <si>
    <t>1979</t>
  </si>
  <si>
    <t>DELTA 1500</t>
  </si>
  <si>
    <t>1981</t>
  </si>
  <si>
    <t>911 SC TARGA</t>
  </si>
  <si>
    <t>MONTECARLO</t>
  </si>
  <si>
    <t>1983</t>
  </si>
  <si>
    <t>A 112 LX</t>
  </si>
  <si>
    <t>1986</t>
  </si>
  <si>
    <t>PANDA</t>
  </si>
  <si>
    <t>4X4 SISLEY</t>
  </si>
  <si>
    <t>1990</t>
  </si>
  <si>
    <t>75 18 ic</t>
  </si>
  <si>
    <t>1992</t>
  </si>
  <si>
    <t>DELTA INTEGRALE
EVO2</t>
  </si>
  <si>
    <t>1993</t>
  </si>
  <si>
    <t>GTV 916C2</t>
  </si>
  <si>
    <t>1995</t>
  </si>
  <si>
    <t>MINI ROVER</t>
  </si>
  <si>
    <t>COOPER XN 3,2</t>
  </si>
  <si>
    <t>1997</t>
  </si>
  <si>
    <t>MX-5</t>
  </si>
  <si>
    <t>2002</t>
  </si>
  <si>
    <t>Z4 CABRIO</t>
  </si>
  <si>
    <t>2003</t>
  </si>
  <si>
    <t xml:space="preserve">2000 SPIDER </t>
  </si>
  <si>
    <t>X1/9</t>
  </si>
  <si>
    <t>1982</t>
  </si>
  <si>
    <t>LIMONI SCAGLIA Giampaolo</t>
  </si>
  <si>
    <t>TROFEO NORA</t>
  </si>
  <si>
    <t>Gallarate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</si>
</sst>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06EE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name val="Tahoma"/>
      <family val="2"/>
      <charset val="128"/>
    </font>
    <font>
      <sz val="12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1"/>
      <charset val="1"/>
    </font>
    <font>
      <b/>
      <sz val="12"/>
      <color indexed="10"/>
      <name val="Tahoma"/>
      <family val="2"/>
      <charset val="128"/>
    </font>
    <font>
      <b/>
      <i/>
      <sz val="12"/>
      <color indexed="12"/>
      <name val="Tahoma"/>
      <family val="2"/>
      <charset val="128"/>
    </font>
    <font>
      <b/>
      <sz val="10"/>
      <name val="Tahoma"/>
      <family val="2"/>
      <charset val="128"/>
    </font>
    <font>
      <sz val="12"/>
      <name val="Tahoma"/>
      <family val="2"/>
      <charset val="128"/>
    </font>
    <font>
      <b/>
      <sz val="12"/>
      <color indexed="12"/>
      <name val="Tahoma"/>
      <family val="2"/>
      <charset val="128"/>
    </font>
    <font>
      <sz val="12"/>
      <name val="Tahoma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6EE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9D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43" fontId="0" fillId="0" borderId="0" xfId="0" applyNumberFormat="1"/>
    <xf numFmtId="14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vertical="center"/>
    </xf>
    <xf numFmtId="43" fontId="2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3" fontId="2" fillId="0" borderId="11" xfId="1" applyFont="1" applyBorder="1"/>
    <xf numFmtId="43" fontId="2" fillId="0" borderId="0" xfId="1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" xfId="0" applyBorder="1"/>
    <xf numFmtId="43" fontId="2" fillId="0" borderId="4" xfId="1" applyFont="1" applyBorder="1"/>
    <xf numFmtId="0" fontId="2" fillId="0" borderId="6" xfId="0" applyFont="1" applyBorder="1"/>
    <xf numFmtId="43" fontId="2" fillId="0" borderId="8" xfId="1" applyFont="1" applyBorder="1"/>
    <xf numFmtId="0" fontId="2" fillId="0" borderId="9" xfId="0" applyFont="1" applyBorder="1"/>
    <xf numFmtId="14" fontId="0" fillId="0" borderId="0" xfId="0" applyNumberFormat="1" applyAlignment="1">
      <alignment horizontal="center"/>
    </xf>
    <xf numFmtId="0" fontId="2" fillId="0" borderId="2" xfId="0" applyFont="1" applyBorder="1"/>
    <xf numFmtId="43" fontId="2" fillId="3" borderId="9" xfId="1" applyFont="1" applyFill="1" applyBorder="1" applyAlignment="1">
      <alignment horizontal="center"/>
    </xf>
    <xf numFmtId="43" fontId="2" fillId="5" borderId="13" xfId="0" applyNumberFormat="1" applyFont="1" applyFill="1" applyBorder="1" applyAlignment="1">
      <alignment horizontal="center"/>
    </xf>
    <xf numFmtId="43" fontId="2" fillId="7" borderId="13" xfId="0" applyNumberFormat="1" applyFont="1" applyFill="1" applyBorder="1" applyAlignment="1">
      <alignment horizontal="center"/>
    </xf>
    <xf numFmtId="43" fontId="2" fillId="9" borderId="12" xfId="1" applyFont="1" applyFill="1" applyBorder="1" applyAlignment="1">
      <alignment horizontal="center"/>
    </xf>
    <xf numFmtId="43" fontId="2" fillId="9" borderId="13" xfId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3" fontId="0" fillId="4" borderId="11" xfId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43" fontId="2" fillId="0" borderId="12" xfId="1" applyFont="1" applyBorder="1"/>
    <xf numFmtId="43" fontId="2" fillId="0" borderId="14" xfId="1" applyFont="1" applyBorder="1"/>
    <xf numFmtId="43" fontId="2" fillId="0" borderId="13" xfId="1" applyFont="1" applyBorder="1"/>
    <xf numFmtId="0" fontId="3" fillId="0" borderId="0" xfId="0" applyFont="1" applyAlignment="1">
      <alignment horizontal="center"/>
    </xf>
    <xf numFmtId="164" fontId="0" fillId="0" borderId="0" xfId="0" applyNumberFormat="1"/>
    <xf numFmtId="43" fontId="2" fillId="4" borderId="13" xfId="0" applyNumberFormat="1" applyFont="1" applyFill="1" applyBorder="1" applyAlignment="1">
      <alignment horizontal="center"/>
    </xf>
    <xf numFmtId="43" fontId="2" fillId="11" borderId="1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9" xfId="0" applyBorder="1"/>
    <xf numFmtId="43" fontId="2" fillId="0" borderId="3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/>
    <xf numFmtId="43" fontId="3" fillId="0" borderId="0" xfId="1" applyFont="1"/>
    <xf numFmtId="0" fontId="0" fillId="0" borderId="0" xfId="0" applyAlignment="1">
      <alignment vertical="center" wrapText="1"/>
    </xf>
    <xf numFmtId="43" fontId="2" fillId="0" borderId="11" xfId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7" fillId="0" borderId="0" xfId="2" applyFill="1"/>
    <xf numFmtId="0" fontId="2" fillId="0" borderId="3" xfId="0" applyFont="1" applyBorder="1"/>
    <xf numFmtId="43" fontId="2" fillId="3" borderId="6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164" fontId="2" fillId="0" borderId="0" xfId="0" applyNumberFormat="1" applyFont="1"/>
    <xf numFmtId="43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43" fontId="2" fillId="9" borderId="14" xfId="1" applyFont="1" applyFill="1" applyBorder="1" applyAlignment="1">
      <alignment horizontal="center"/>
    </xf>
    <xf numFmtId="43" fontId="3" fillId="0" borderId="0" xfId="0" applyNumberFormat="1" applyFont="1"/>
    <xf numFmtId="164" fontId="5" fillId="0" borderId="0" xfId="0" applyNumberFormat="1" applyFont="1"/>
    <xf numFmtId="43" fontId="0" fillId="0" borderId="0" xfId="1" applyFont="1" applyFill="1"/>
    <xf numFmtId="165" fontId="0" fillId="0" borderId="7" xfId="1" applyNumberFormat="1" applyFont="1" applyBorder="1"/>
    <xf numFmtId="165" fontId="0" fillId="0" borderId="0" xfId="1" applyNumberFormat="1" applyFont="1" applyBorder="1"/>
    <xf numFmtId="43" fontId="5" fillId="6" borderId="10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12" borderId="0" xfId="0" applyFill="1"/>
    <xf numFmtId="43" fontId="1" fillId="7" borderId="1" xfId="1" applyFont="1" applyFill="1" applyBorder="1"/>
    <xf numFmtId="43" fontId="1" fillId="6" borderId="1" xfId="1" applyFont="1" applyFill="1" applyBorder="1"/>
    <xf numFmtId="43" fontId="5" fillId="8" borderId="13" xfId="0" applyNumberFormat="1" applyFont="1" applyFill="1" applyBorder="1" applyAlignment="1">
      <alignment horizontal="center"/>
    </xf>
    <xf numFmtId="165" fontId="3" fillId="0" borderId="7" xfId="1" applyNumberFormat="1" applyFont="1" applyBorder="1"/>
    <xf numFmtId="165" fontId="3" fillId="0" borderId="0" xfId="1" applyNumberFormat="1" applyFont="1" applyBorder="1"/>
    <xf numFmtId="0" fontId="5" fillId="0" borderId="3" xfId="0" applyFont="1" applyBorder="1"/>
    <xf numFmtId="43" fontId="0" fillId="2" borderId="1" xfId="1" applyFont="1" applyFill="1" applyBorder="1"/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43" fontId="2" fillId="0" borderId="0" xfId="0" applyNumberFormat="1" applyFont="1"/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8" xfId="1" applyNumberFormat="1" applyFont="1" applyBorder="1"/>
    <xf numFmtId="165" fontId="0" fillId="0" borderId="15" xfId="1" applyNumberFormat="1" applyFont="1" applyBorder="1"/>
    <xf numFmtId="165" fontId="0" fillId="0" borderId="15" xfId="0" applyNumberFormat="1" applyBorder="1"/>
    <xf numFmtId="43" fontId="2" fillId="2" borderId="0" xfId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43" fontId="6" fillId="0" borderId="0" xfId="1" applyFont="1" applyFill="1"/>
    <xf numFmtId="166" fontId="1" fillId="0" borderId="0" xfId="0" applyNumberFormat="1" applyFont="1"/>
    <xf numFmtId="0" fontId="5" fillId="8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43" fontId="2" fillId="13" borderId="6" xfId="1" applyFont="1" applyFill="1" applyBorder="1" applyAlignment="1">
      <alignment horizontal="center" vertical="center" wrapText="1"/>
    </xf>
    <xf numFmtId="43" fontId="2" fillId="13" borderId="9" xfId="1" applyFont="1" applyFill="1" applyBorder="1" applyAlignment="1">
      <alignment horizontal="center"/>
    </xf>
    <xf numFmtId="43" fontId="0" fillId="0" borderId="12" xfId="1" applyFont="1" applyFill="1" applyBorder="1"/>
    <xf numFmtId="43" fontId="3" fillId="0" borderId="12" xfId="1" applyFont="1" applyFill="1" applyBorder="1"/>
    <xf numFmtId="43" fontId="2" fillId="0" borderId="12" xfId="1" applyFont="1" applyFill="1" applyBorder="1"/>
    <xf numFmtId="43" fontId="0" fillId="0" borderId="8" xfId="1" applyFont="1" applyFill="1" applyBorder="1"/>
    <xf numFmtId="43" fontId="0" fillId="0" borderId="14" xfId="1" applyFont="1" applyFill="1" applyBorder="1"/>
    <xf numFmtId="43" fontId="3" fillId="0" borderId="14" xfId="1" applyFont="1" applyFill="1" applyBorder="1"/>
    <xf numFmtId="43" fontId="2" fillId="0" borderId="14" xfId="1" applyFont="1" applyFill="1" applyBorder="1"/>
    <xf numFmtId="43" fontId="0" fillId="0" borderId="15" xfId="1" applyFont="1" applyFill="1" applyBorder="1"/>
    <xf numFmtId="43" fontId="3" fillId="0" borderId="0" xfId="1" applyFont="1" applyFill="1"/>
    <xf numFmtId="0" fontId="3" fillId="0" borderId="5" xfId="0" applyFont="1" applyBorder="1"/>
    <xf numFmtId="43" fontId="3" fillId="0" borderId="15" xfId="1" applyFont="1" applyFill="1" applyBorder="1"/>
    <xf numFmtId="43" fontId="5" fillId="0" borderId="14" xfId="1" applyFont="1" applyFill="1" applyBorder="1"/>
    <xf numFmtId="0" fontId="1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1" applyFont="1" applyFill="1" applyBorder="1"/>
    <xf numFmtId="43" fontId="5" fillId="0" borderId="12" xfId="1" applyFont="1" applyFill="1" applyBorder="1"/>
    <xf numFmtId="43" fontId="0" fillId="0" borderId="13" xfId="1" applyFont="1" applyFill="1" applyBorder="1"/>
    <xf numFmtId="43" fontId="2" fillId="0" borderId="13" xfId="1" applyFont="1" applyFill="1" applyBorder="1"/>
    <xf numFmtId="0" fontId="3" fillId="0" borderId="10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5" fillId="0" borderId="13" xfId="1" applyFont="1" applyFill="1" applyBorder="1"/>
    <xf numFmtId="0" fontId="5" fillId="2" borderId="0" xfId="0" applyFont="1" applyFill="1" applyAlignment="1">
      <alignment vertical="center"/>
    </xf>
    <xf numFmtId="0" fontId="10" fillId="0" borderId="0" xfId="0" applyFont="1"/>
    <xf numFmtId="43" fontId="10" fillId="0" borderId="0" xfId="1" applyFont="1"/>
    <xf numFmtId="43" fontId="9" fillId="0" borderId="0" xfId="1" applyFo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left"/>
    </xf>
    <xf numFmtId="43" fontId="9" fillId="0" borderId="0" xfId="1" applyFont="1" applyFill="1"/>
    <xf numFmtId="164" fontId="9" fillId="0" borderId="0" xfId="0" applyNumberFormat="1" applyFont="1"/>
    <xf numFmtId="43" fontId="10" fillId="0" borderId="0" xfId="1" applyFont="1" applyFill="1"/>
    <xf numFmtId="164" fontId="10" fillId="0" borderId="0" xfId="0" applyNumberFormat="1" applyFont="1"/>
    <xf numFmtId="43" fontId="9" fillId="0" borderId="14" xfId="1" applyFont="1" applyFill="1" applyBorder="1"/>
    <xf numFmtId="43" fontId="5" fillId="0" borderId="4" xfId="1" applyFont="1" applyBorder="1"/>
    <xf numFmtId="43" fontId="5" fillId="0" borderId="8" xfId="1" applyFont="1" applyBorder="1"/>
    <xf numFmtId="43" fontId="5" fillId="0" borderId="11" xfId="1" applyFont="1" applyBorder="1"/>
    <xf numFmtId="43" fontId="5" fillId="0" borderId="0" xfId="1" applyFont="1" applyFill="1"/>
    <xf numFmtId="0" fontId="3" fillId="0" borderId="0" xfId="0" quotePrefix="1" applyFont="1" applyAlignment="1">
      <alignment vertical="center" wrapText="1"/>
    </xf>
    <xf numFmtId="43" fontId="2" fillId="14" borderId="6" xfId="1" applyFont="1" applyFill="1" applyBorder="1" applyAlignment="1">
      <alignment horizontal="center" vertical="center" wrapText="1"/>
    </xf>
    <xf numFmtId="43" fontId="2" fillId="14" borderId="9" xfId="1" applyFont="1" applyFill="1" applyBorder="1" applyAlignment="1">
      <alignment horizontal="center"/>
    </xf>
    <xf numFmtId="0" fontId="14" fillId="0" borderId="0" xfId="0" applyFont="1"/>
    <xf numFmtId="43" fontId="2" fillId="0" borderId="11" xfId="1" applyFont="1" applyFill="1" applyBorder="1"/>
    <xf numFmtId="43" fontId="2" fillId="0" borderId="4" xfId="1" applyFont="1" applyFill="1" applyBorder="1"/>
    <xf numFmtId="43" fontId="2" fillId="0" borderId="8" xfId="1" applyFont="1" applyFill="1" applyBorder="1"/>
    <xf numFmtId="43" fontId="1" fillId="0" borderId="0" xfId="1" applyFont="1" applyFill="1" applyAlignment="1">
      <alignment horizontal="left"/>
    </xf>
    <xf numFmtId="43" fontId="1" fillId="0" borderId="0" xfId="1" quotePrefix="1" applyFont="1" applyFill="1" applyAlignment="1">
      <alignment horizontal="left"/>
    </xf>
    <xf numFmtId="0" fontId="5" fillId="0" borderId="0" xfId="0" applyFont="1" applyAlignment="1">
      <alignment vertical="center" wrapText="1"/>
    </xf>
    <xf numFmtId="165" fontId="2" fillId="0" borderId="0" xfId="1" applyNumberFormat="1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6" xfId="0" applyFont="1" applyBorder="1"/>
    <xf numFmtId="0" fontId="12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5" fillId="0" borderId="5" xfId="0" applyFont="1" applyBorder="1"/>
    <xf numFmtId="0" fontId="18" fillId="0" borderId="1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3" fillId="0" borderId="15" xfId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6" fillId="0" borderId="5" xfId="0" applyFont="1" applyBorder="1"/>
    <xf numFmtId="0" fontId="2" fillId="0" borderId="5" xfId="0" applyFont="1" applyBorder="1"/>
    <xf numFmtId="0" fontId="26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6" fillId="0" borderId="0" xfId="0" applyFont="1"/>
    <xf numFmtId="0" fontId="12" fillId="0" borderId="7" xfId="0" applyFont="1" applyBorder="1"/>
    <xf numFmtId="0" fontId="26" fillId="0" borderId="0" xfId="0" applyFont="1" applyAlignment="1">
      <alignment horizontal="center"/>
    </xf>
    <xf numFmtId="0" fontId="2" fillId="0" borderId="7" xfId="0" applyFont="1" applyBorder="1"/>
    <xf numFmtId="0" fontId="23" fillId="0" borderId="6" xfId="0" applyFont="1" applyBorder="1"/>
    <xf numFmtId="0" fontId="18" fillId="0" borderId="10" xfId="0" applyFont="1" applyBorder="1" applyAlignment="1">
      <alignment horizontal="center"/>
    </xf>
    <xf numFmtId="0" fontId="26" fillId="0" borderId="9" xfId="0" applyFont="1" applyBorder="1"/>
    <xf numFmtId="0" fontId="27" fillId="0" borderId="6" xfId="0" applyFont="1" applyBorder="1"/>
    <xf numFmtId="0" fontId="28" fillId="0" borderId="7" xfId="0" applyFont="1" applyBorder="1" applyAlignment="1">
      <alignment horizontal="center"/>
    </xf>
    <xf numFmtId="0" fontId="22" fillId="0" borderId="5" xfId="0" applyFont="1" applyBorder="1"/>
    <xf numFmtId="0" fontId="12" fillId="0" borderId="10" xfId="0" applyFont="1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43" fontId="5" fillId="2" borderId="13" xfId="0" applyNumberFormat="1" applyFont="1" applyFill="1" applyBorder="1" applyAlignment="1">
      <alignment horizontal="center"/>
    </xf>
    <xf numFmtId="43" fontId="3" fillId="2" borderId="0" xfId="1" applyFont="1" applyFill="1" applyAlignment="1">
      <alignment horizontal="left"/>
    </xf>
    <xf numFmtId="43" fontId="3" fillId="6" borderId="0" xfId="1" applyFont="1" applyFill="1" applyAlignment="1">
      <alignment horizontal="left"/>
    </xf>
    <xf numFmtId="0" fontId="0" fillId="0" borderId="13" xfId="0" applyBorder="1"/>
    <xf numFmtId="0" fontId="3" fillId="0" borderId="13" xfId="0" applyFont="1" applyBorder="1"/>
    <xf numFmtId="43" fontId="0" fillId="0" borderId="11" xfId="1" applyFont="1" applyFill="1" applyBorder="1"/>
    <xf numFmtId="49" fontId="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3" fillId="0" borderId="0" xfId="1" applyNumberFormat="1" applyFont="1" applyFill="1" applyAlignment="1">
      <alignment horizontal="center"/>
    </xf>
    <xf numFmtId="0" fontId="0" fillId="0" borderId="16" xfId="0" applyBorder="1"/>
    <xf numFmtId="0" fontId="3" fillId="0" borderId="16" xfId="0" applyFont="1" applyBorder="1"/>
    <xf numFmtId="0" fontId="0" fillId="0" borderId="11" xfId="0" applyBorder="1"/>
    <xf numFmtId="43" fontId="0" fillId="0" borderId="0" xfId="1" applyFont="1" applyFill="1" applyAlignment="1">
      <alignment horizontal="center"/>
    </xf>
    <xf numFmtId="43" fontId="0" fillId="0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43" fontId="2" fillId="0" borderId="0" xfId="1" applyFont="1" applyFill="1" applyAlignment="1">
      <alignment horizontal="center"/>
    </xf>
    <xf numFmtId="0" fontId="0" fillId="0" borderId="0" xfId="0" quotePrefix="1" applyAlignment="1">
      <alignment vertical="center" wrapText="1"/>
    </xf>
    <xf numFmtId="43" fontId="2" fillId="3" borderId="5" xfId="1" applyFont="1" applyFill="1" applyBorder="1" applyAlignment="1">
      <alignment horizontal="center"/>
    </xf>
    <xf numFmtId="43" fontId="2" fillId="5" borderId="14" xfId="0" applyNumberFormat="1" applyFont="1" applyFill="1" applyBorder="1" applyAlignment="1">
      <alignment horizontal="center"/>
    </xf>
    <xf numFmtId="43" fontId="2" fillId="4" borderId="14" xfId="0" applyNumberFormat="1" applyFont="1" applyFill="1" applyBorder="1" applyAlignment="1">
      <alignment horizontal="center"/>
    </xf>
    <xf numFmtId="43" fontId="2" fillId="13" borderId="5" xfId="1" applyFont="1" applyFill="1" applyBorder="1" applyAlignment="1">
      <alignment horizontal="center"/>
    </xf>
    <xf numFmtId="43" fontId="2" fillId="14" borderId="5" xfId="1" applyFont="1" applyFill="1" applyBorder="1" applyAlignment="1">
      <alignment horizontal="center"/>
    </xf>
    <xf numFmtId="43" fontId="5" fillId="6" borderId="0" xfId="0" applyNumberFormat="1" applyFont="1" applyFill="1" applyAlignment="1">
      <alignment horizontal="center"/>
    </xf>
    <xf numFmtId="43" fontId="5" fillId="8" borderId="14" xfId="0" applyNumberFormat="1" applyFont="1" applyFill="1" applyBorder="1" applyAlignment="1">
      <alignment horizontal="center"/>
    </xf>
    <xf numFmtId="43" fontId="2" fillId="7" borderId="14" xfId="0" applyNumberFormat="1" applyFont="1" applyFill="1" applyBorder="1" applyAlignment="1">
      <alignment horizontal="center"/>
    </xf>
    <xf numFmtId="43" fontId="2" fillId="11" borderId="14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0" fillId="0" borderId="6" xfId="1" applyFont="1" applyBorder="1"/>
    <xf numFmtId="0" fontId="0" fillId="0" borderId="7" xfId="0" applyBorder="1"/>
    <xf numFmtId="43" fontId="2" fillId="0" borderId="9" xfId="1" applyFont="1" applyBorder="1"/>
    <xf numFmtId="0" fontId="0" fillId="0" borderId="10" xfId="0" applyBorder="1"/>
    <xf numFmtId="43" fontId="0" fillId="2" borderId="14" xfId="1" applyFont="1" applyFill="1" applyBorder="1"/>
    <xf numFmtId="43" fontId="0" fillId="6" borderId="14" xfId="1" applyFont="1" applyFill="1" applyBorder="1"/>
    <xf numFmtId="0" fontId="11" fillId="0" borderId="0" xfId="0" applyFont="1"/>
    <xf numFmtId="0" fontId="3" fillId="0" borderId="16" xfId="1" applyNumberFormat="1" applyFont="1" applyBorder="1" applyAlignment="1">
      <alignment horizontal="center"/>
    </xf>
    <xf numFmtId="0" fontId="0" fillId="2" borderId="0" xfId="0" applyFill="1"/>
    <xf numFmtId="167" fontId="0" fillId="0" borderId="16" xfId="1" applyNumberFormat="1" applyFont="1" applyFill="1" applyBorder="1"/>
    <xf numFmtId="0" fontId="0" fillId="10" borderId="0" xfId="0" applyFill="1"/>
    <xf numFmtId="0" fontId="0" fillId="6" borderId="0" xfId="0" applyFill="1"/>
    <xf numFmtId="43" fontId="3" fillId="10" borderId="14" xfId="1" applyFont="1" applyFill="1" applyBorder="1"/>
    <xf numFmtId="43" fontId="3" fillId="2" borderId="14" xfId="1" applyFont="1" applyFill="1" applyBorder="1"/>
    <xf numFmtId="43" fontId="3" fillId="0" borderId="0" xfId="1" applyFont="1" applyFill="1" applyBorder="1"/>
    <xf numFmtId="165" fontId="0" fillId="0" borderId="0" xfId="0" applyNumberFormat="1"/>
    <xf numFmtId="43" fontId="0" fillId="0" borderId="0" xfId="1" applyFont="1" applyBorder="1"/>
    <xf numFmtId="0" fontId="0" fillId="0" borderId="15" xfId="0" applyBorder="1"/>
    <xf numFmtId="43" fontId="0" fillId="0" borderId="10" xfId="1" applyFont="1" applyBorder="1"/>
    <xf numFmtId="2" fontId="0" fillId="0" borderId="0" xfId="0" applyNumberFormat="1"/>
    <xf numFmtId="0" fontId="3" fillId="0" borderId="0" xfId="0" quotePrefix="1" applyFont="1"/>
    <xf numFmtId="43" fontId="3" fillId="0" borderId="0" xfId="1" applyFont="1" applyAlignment="1">
      <alignment vertical="center" wrapText="1"/>
    </xf>
    <xf numFmtId="43" fontId="2" fillId="4" borderId="6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43" fontId="2" fillId="0" borderId="0" xfId="1" applyFont="1" applyAlignment="1">
      <alignment horizontal="left"/>
    </xf>
    <xf numFmtId="43" fontId="2" fillId="2" borderId="0" xfId="1" applyFont="1" applyFill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99FF66"/>
      <color rgb="FFF06EE1"/>
      <color rgb="FFDBE59D"/>
      <color rgb="FF288831"/>
      <color rgb="FFD60093"/>
      <color rgb="FF816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228599</xdr:colOff>
      <xdr:row>0</xdr:row>
      <xdr:rowOff>152400</xdr:rowOff>
    </xdr:from>
    <xdr:to>
      <xdr:col>8</xdr:col>
      <xdr:colOff>0</xdr:colOff>
      <xdr:row>1</xdr:row>
      <xdr:rowOff>142875</xdr:rowOff>
    </xdr:to>
    <xdr:pic>
      <xdr:nvPicPr>
        <xdr:cNvPr id="2" name="Immagine 2" descr="ScudoASI.jpg">
          <a:extLst>
            <a:ext uri="{FF2B5EF4-FFF2-40B4-BE49-F238E27FC236}">
              <a16:creationId xmlns:a16="http://schemas.microsoft.com/office/drawing/2014/main" id="{C0508880-F089-4499-AF42-FC1DB6C3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152400"/>
          <a:ext cx="942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114300</xdr:rowOff>
    </xdr:from>
    <xdr:to>
      <xdr:col>1</xdr:col>
      <xdr:colOff>1134741</xdr:colOff>
      <xdr:row>1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A49F05B-B6FF-48EB-967B-9C49515A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103949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Users/PCbase/AppData/Local/Microsoft/Olk/Attachments/AppData/Local/Packages/5319275A.WhatsAppDesktop_cv1g1gvanyjgm/LocalState/sessions/EF0FDE08338ECA15CC5A4DCF9B5E818A2B3F8962/transfers/2026-12/Regolamento%20%20challenge%202026%20ufficiale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9"/>
  <sheetViews>
    <sheetView tabSelected="1" topLeftCell="A203" workbookViewId="0">
      <selection activeCell="B218" sqref="B218"/>
    </sheetView>
  </sheetViews>
  <sheetFormatPr defaultRowHeight="15" x14ac:dyDescent="0.25"/>
  <cols>
    <col min="1" max="1" width="4" bestFit="1" customWidth="1"/>
    <col min="2" max="2" width="26.140625" style="8" bestFit="1" customWidth="1"/>
    <col min="3" max="3" width="13.42578125" style="12" bestFit="1" customWidth="1"/>
    <col min="4" max="4" width="7.7109375" style="12" bestFit="1" customWidth="1"/>
    <col min="5" max="5" width="22.85546875" style="12" bestFit="1" customWidth="1"/>
    <col min="6" max="6" width="11.7109375" customWidth="1"/>
    <col min="7" max="7" width="10" customWidth="1"/>
    <col min="8" max="8" width="11.85546875" style="8" customWidth="1"/>
    <col min="9" max="10" width="11.7109375" style="4" customWidth="1"/>
    <col min="11" max="11" width="13.28515625" style="8" customWidth="1"/>
    <col min="12" max="12" width="13.140625" bestFit="1" customWidth="1"/>
    <col min="13" max="13" width="9.85546875" customWidth="1"/>
    <col min="14" max="14" width="12.140625" customWidth="1"/>
    <col min="15" max="15" width="10.85546875" customWidth="1"/>
    <col min="16" max="16" width="2.140625" customWidth="1"/>
    <col min="17" max="17" width="9" style="6" bestFit="1" customWidth="1"/>
    <col min="18" max="18" width="1.5703125" customWidth="1"/>
    <col min="19" max="19" width="7.42578125" bestFit="1" customWidth="1"/>
    <col min="20" max="20" width="7" style="4" bestFit="1" customWidth="1"/>
    <col min="21" max="21" width="2.28515625" customWidth="1"/>
    <col min="22" max="22" width="11.7109375" style="4" bestFit="1" customWidth="1"/>
    <col min="23" max="23" width="2.85546875" customWidth="1"/>
    <col min="24" max="24" width="9.140625" style="4"/>
    <col min="25" max="25" width="2.140625" customWidth="1"/>
    <col min="26" max="26" width="11.28515625" bestFit="1" customWidth="1"/>
    <col min="27" max="27" width="14.7109375" bestFit="1" customWidth="1"/>
  </cols>
  <sheetData>
    <row r="1" spans="1:28" ht="27.95" customHeight="1" x14ac:dyDescent="0.25">
      <c r="B1" s="92" t="s">
        <v>120</v>
      </c>
      <c r="C1" s="98"/>
      <c r="D1" s="262" t="s">
        <v>746</v>
      </c>
      <c r="E1" s="263"/>
      <c r="F1" s="64" t="s">
        <v>954</v>
      </c>
      <c r="G1" s="111" t="s">
        <v>93</v>
      </c>
      <c r="H1" s="66" t="s">
        <v>320</v>
      </c>
      <c r="I1" s="112" t="s">
        <v>407</v>
      </c>
      <c r="J1" s="157" t="s">
        <v>486</v>
      </c>
      <c r="K1" s="110" t="s">
        <v>98</v>
      </c>
      <c r="L1" s="108" t="s">
        <v>589</v>
      </c>
      <c r="M1" s="209" t="s">
        <v>590</v>
      </c>
      <c r="N1" s="65" t="s">
        <v>321</v>
      </c>
      <c r="O1" s="109" t="s">
        <v>99</v>
      </c>
      <c r="Q1" s="38" t="s">
        <v>19</v>
      </c>
      <c r="S1" s="259" t="s">
        <v>57</v>
      </c>
      <c r="T1" s="260"/>
      <c r="V1" s="38" t="s">
        <v>19</v>
      </c>
      <c r="X1" s="261" t="s">
        <v>365</v>
      </c>
      <c r="Y1" s="261"/>
    </row>
    <row r="2" spans="1:28" x14ac:dyDescent="0.25">
      <c r="B2" s="93"/>
      <c r="C2" s="7"/>
      <c r="D2" s="7"/>
      <c r="E2" s="7"/>
      <c r="F2" s="35">
        <f>+'TROFEO Nora'!Q71</f>
        <v>2292.3180020000023</v>
      </c>
      <c r="G2" s="36">
        <f>+Castellotti!Q90</f>
        <v>2704.1040009999947</v>
      </c>
      <c r="H2" s="49">
        <f>+'Castelli Pavesi'!Q47</f>
        <v>1648.1764999999998</v>
      </c>
      <c r="I2" s="113">
        <f>+'Coppa Monza'!Q68</f>
        <v>2221.2159999999985</v>
      </c>
      <c r="J2" s="158">
        <f>+Maserati!P55</f>
        <v>2.0000000000000002E-5</v>
      </c>
      <c r="K2" s="78">
        <f>+Solidarietà!P77</f>
        <v>1.0000000000000001E-5</v>
      </c>
      <c r="L2" s="84">
        <f>+Lario!P50</f>
        <v>2E-3</v>
      </c>
      <c r="M2" s="210"/>
      <c r="N2" s="37">
        <f>+'200 Miglia CR'!P57</f>
        <v>1E-3</v>
      </c>
      <c r="O2" s="50">
        <f>+Ambrosiano!P59</f>
        <v>2E-3</v>
      </c>
      <c r="Q2" s="39" t="s">
        <v>56</v>
      </c>
      <c r="S2" s="40" t="s">
        <v>58</v>
      </c>
      <c r="T2" s="41" t="s">
        <v>37</v>
      </c>
      <c r="V2" s="39" t="s">
        <v>60</v>
      </c>
    </row>
    <row r="3" spans="1:28" s="2" customFormat="1" x14ac:dyDescent="0.25">
      <c r="A3"/>
      <c r="B3" s="93" t="s">
        <v>41</v>
      </c>
      <c r="C3" s="7" t="s">
        <v>34</v>
      </c>
      <c r="D3" s="7" t="s">
        <v>367</v>
      </c>
      <c r="E3" s="7" t="s">
        <v>118</v>
      </c>
      <c r="F3" s="6">
        <f t="shared" ref="F3:L3" si="0">SUM(F6:F198)</f>
        <v>2292.3180000000025</v>
      </c>
      <c r="G3" s="6">
        <f t="shared" si="0"/>
        <v>2704.1039999999944</v>
      </c>
      <c r="H3" s="57">
        <f>SUM(H6:H198)</f>
        <v>1648.1764999999998</v>
      </c>
      <c r="I3" s="6">
        <f t="shared" si="0"/>
        <v>2221.2159999999981</v>
      </c>
      <c r="J3" s="6">
        <f t="shared" si="0"/>
        <v>0</v>
      </c>
      <c r="K3" s="57">
        <f t="shared" si="0"/>
        <v>0</v>
      </c>
      <c r="L3" s="6">
        <f t="shared" si="0"/>
        <v>0</v>
      </c>
      <c r="M3" s="6"/>
      <c r="N3" s="6">
        <f>SUM(N6:N198)</f>
        <v>0</v>
      </c>
      <c r="O3" s="6">
        <f>SUM(O6:O198)</f>
        <v>0</v>
      </c>
      <c r="Q3" s="6"/>
      <c r="T3" s="4"/>
      <c r="V3" s="4"/>
      <c r="X3" s="82"/>
      <c r="Z3" t="s">
        <v>366</v>
      </c>
    </row>
    <row r="4" spans="1:28" x14ac:dyDescent="0.25">
      <c r="F4" s="10">
        <f t="shared" ref="F4" si="1">+F2-F3</f>
        <v>1.99999976757681E-6</v>
      </c>
      <c r="G4" s="10">
        <f t="shared" ref="G4:L4" si="2">+G2-G3</f>
        <v>1.0000003385357559E-6</v>
      </c>
      <c r="H4" s="73">
        <f t="shared" si="2"/>
        <v>0</v>
      </c>
      <c r="I4" s="10">
        <f t="shared" si="2"/>
        <v>0</v>
      </c>
      <c r="J4" s="10">
        <f t="shared" si="2"/>
        <v>2.0000000000000002E-5</v>
      </c>
      <c r="K4" s="10">
        <f t="shared" si="2"/>
        <v>1.0000000000000001E-5</v>
      </c>
      <c r="L4" s="10">
        <f t="shared" si="2"/>
        <v>2E-3</v>
      </c>
      <c r="M4" s="10"/>
      <c r="N4" s="10">
        <f>+N2-N3</f>
        <v>1E-3</v>
      </c>
      <c r="O4" s="10">
        <f t="shared" ref="O4" si="3">+O2-O3</f>
        <v>2E-3</v>
      </c>
      <c r="Q4" s="6" t="s">
        <v>7</v>
      </c>
    </row>
    <row r="5" spans="1:28" ht="15.75" x14ac:dyDescent="0.25">
      <c r="B5" s="126" t="s">
        <v>424</v>
      </c>
      <c r="F5" s="10"/>
      <c r="G5" s="10"/>
      <c r="H5" s="73"/>
      <c r="I5" s="10"/>
      <c r="J5" s="10"/>
      <c r="K5" s="73"/>
      <c r="L5" s="10"/>
      <c r="M5" s="10"/>
      <c r="N5" s="10"/>
      <c r="O5" s="10"/>
      <c r="X5" s="83"/>
      <c r="Z5" t="s">
        <v>368</v>
      </c>
    </row>
    <row r="6" spans="1:28" s="2" customFormat="1" x14ac:dyDescent="0.25">
      <c r="A6">
        <v>1</v>
      </c>
      <c r="B6" t="s">
        <v>441</v>
      </c>
      <c r="C6" s="12" t="str">
        <f>IFERROR(VLOOKUP(B6,concorrenti!A:C,3,0)," ")</f>
        <v>A</v>
      </c>
      <c r="D6" s="12">
        <f>VLOOKUP(B6,concorrenti!A:E,5,0)</f>
        <v>0</v>
      </c>
      <c r="E6" s="56" t="str">
        <f>VLOOKUP(B6,concorrenti!A$2:G$323,2,0)</f>
        <v>CAVEC</v>
      </c>
      <c r="F6" s="114">
        <f>IFERROR(VLOOKUP(B6,'TROFEO Nora'!A$11:Q$99,17,0),0)</f>
        <v>135.24</v>
      </c>
      <c r="G6" s="115">
        <f>IFERROR(VLOOKUP(B6,Castellotti!A$11:Q$102,17,0),0)</f>
        <v>142.155</v>
      </c>
      <c r="H6" s="115">
        <f>IFERROR(VLOOKUP(B6,'Castelli Pavesi'!A$12:Q$100,17,0),0)</f>
        <v>90.220500000000001</v>
      </c>
      <c r="I6" s="114">
        <f>IFERROR(VLOOKUP(B6,'Coppa Monza'!A$12:Q$100,17,0),0)</f>
        <v>83.968000000000018</v>
      </c>
      <c r="J6" s="114">
        <f>IFERROR(VLOOKUP(B6,Maserati!A$12:P$100,16,0),0)</f>
        <v>0</v>
      </c>
      <c r="K6" s="115">
        <f>IFERROR(VLOOKUP(B6,Solidarietà!A$12:P$100,16,0),0)</f>
        <v>0</v>
      </c>
      <c r="L6" s="114">
        <f>IFERROR(VLOOKUP(B6,Lario!A:Q,16,0),0)</f>
        <v>0</v>
      </c>
      <c r="M6" s="114">
        <f>IFERROR(VLOOKUP(C6,Lario!B:R,16,0),0)</f>
        <v>0</v>
      </c>
      <c r="N6" s="114">
        <f>IFERROR(VLOOKUP(B6,'200 Miglia CR'!A:P,16,0),0)</f>
        <v>0</v>
      </c>
      <c r="O6" s="115">
        <f>IFERROR(VLOOKUP($B6,Ambrosiano!A$12:P$100,16,0),0)</f>
        <v>0</v>
      </c>
      <c r="P6" s="122"/>
      <c r="Q6" s="116">
        <f t="shared" ref="Q6:Q37" si="4">SUM(F6:O6)</f>
        <v>451.58350000000002</v>
      </c>
      <c r="R6" s="8"/>
      <c r="S6" s="132">
        <f t="shared" ref="S6:S37" si="5">COUNTIF(F6:O6,"&lt;&gt;0")</f>
        <v>4</v>
      </c>
      <c r="T6" s="117">
        <f>VLOOKUP(S6,Regolamento!J$6:L$14,3,0)</f>
        <v>1.1499999999999999</v>
      </c>
      <c r="U6" s="8"/>
      <c r="V6" s="134">
        <f t="shared" ref="V6:V37" si="6">IFERROR(+T6*Q6,0)</f>
        <v>519.32102499999996</v>
      </c>
      <c r="X6" s="4"/>
      <c r="Y6" s="69"/>
      <c r="AB6" s="69"/>
    </row>
    <row r="7" spans="1:28" x14ac:dyDescent="0.25">
      <c r="A7">
        <v>2</v>
      </c>
      <c r="B7" s="8" t="s">
        <v>278</v>
      </c>
      <c r="C7" s="12" t="str">
        <f>IFERROR(VLOOKUP(B7,concorrenti!A:C,3,0)," ")</f>
        <v>A</v>
      </c>
      <c r="D7" s="12">
        <f>VLOOKUP(B7,concorrenti!A:E,5,0)</f>
        <v>0</v>
      </c>
      <c r="E7" s="56" t="str">
        <f>VLOOKUP(B7,concorrenti!A$2:G$323,2,0)</f>
        <v>CASTELLOTTI</v>
      </c>
      <c r="F7" s="118">
        <f>IFERROR(VLOOKUP(B7,'TROFEO Nora'!A$11:Q$99,17,0),0)</f>
        <v>121.71599999999999</v>
      </c>
      <c r="G7" s="119">
        <f>IFERROR(VLOOKUP(B7,Castellotti!A$11:Q$102,17,0),0)</f>
        <v>129.51900000000001</v>
      </c>
      <c r="H7" s="119">
        <f>IFERROR(VLOOKUP(B7,'Castelli Pavesi'!A$12:Q$100,17,0),0)</f>
        <v>0</v>
      </c>
      <c r="I7" s="118">
        <f>IFERROR(VLOOKUP(B7,'Coppa Monza'!A$12:Q$100,17,0),0)</f>
        <v>131.20000000000002</v>
      </c>
      <c r="J7" s="118">
        <f>IFERROR(VLOOKUP(B7,Maserati!A$12:P$100,16,0),0)</f>
        <v>0</v>
      </c>
      <c r="K7" s="119">
        <f>IFERROR(VLOOKUP(B7,Solidarietà!A$12:P$100,16,0),0)</f>
        <v>0</v>
      </c>
      <c r="L7" s="118">
        <f>IFERROR(VLOOKUP(B7,Lario!A:Q,16,0),0)</f>
        <v>0</v>
      </c>
      <c r="M7" s="118">
        <f>IFERROR(VLOOKUP(C7,Lario!B:R,16,0),0)</f>
        <v>0</v>
      </c>
      <c r="N7" s="118">
        <f>IFERROR(VLOOKUP(B7,'200 Miglia CR'!A:P,16,0),0)</f>
        <v>0</v>
      </c>
      <c r="O7" s="119">
        <f>IFERROR(VLOOKUP($B7,Ambrosiano!A$12:P$100,16,0),0)</f>
        <v>0</v>
      </c>
      <c r="P7" s="75"/>
      <c r="Q7" s="120">
        <f t="shared" si="4"/>
        <v>382.43500000000006</v>
      </c>
      <c r="S7" s="43">
        <f t="shared" si="5"/>
        <v>3</v>
      </c>
      <c r="T7" s="121">
        <f>VLOOKUP(S7,Regolamento!J$6:L$14,3,0)</f>
        <v>1.1000000000000001</v>
      </c>
      <c r="V7" s="125">
        <f t="shared" si="6"/>
        <v>420.6785000000001</v>
      </c>
      <c r="X7" s="88"/>
      <c r="Y7" s="69"/>
      <c r="Z7" t="s">
        <v>379</v>
      </c>
      <c r="AA7" t="s">
        <v>669</v>
      </c>
      <c r="AB7" s="69"/>
    </row>
    <row r="8" spans="1:28" x14ac:dyDescent="0.25">
      <c r="A8">
        <v>3</v>
      </c>
      <c r="B8" s="8" t="s">
        <v>150</v>
      </c>
      <c r="C8" s="12" t="str">
        <f>IFERROR(VLOOKUP(B8,concorrenti!A:C,3,0)," ")</f>
        <v>A</v>
      </c>
      <c r="D8" s="12">
        <f>VLOOKUP(B8,concorrenti!A:E,5,0)</f>
        <v>0</v>
      </c>
      <c r="E8" s="56" t="str">
        <f>VLOOKUP(B8,concorrenti!A$2:G$323,2,0)</f>
        <v>OROBICO</v>
      </c>
      <c r="F8" s="118">
        <f>IFERROR(VLOOKUP(B8,'TROFEO Nora'!A$11:Q$99,17,0),0)</f>
        <v>97.372799999999998</v>
      </c>
      <c r="G8" s="119">
        <f>IFERROR(VLOOKUP(B8,Castellotti!A$11:Q$102,17,0),0)</f>
        <v>85.293000000000006</v>
      </c>
      <c r="H8" s="119">
        <f>IFERROR(VLOOKUP(B8,'Castelli Pavesi'!A$12:Q$100,17,0),0)</f>
        <v>79.217999999999989</v>
      </c>
      <c r="I8" s="118">
        <f>IFERROR(VLOOKUP(B8,'Coppa Monza'!A$12:Q$100,17,0),0)</f>
        <v>86.592000000000013</v>
      </c>
      <c r="J8" s="118">
        <f>IFERROR(VLOOKUP(B8,Maserati!A$12:P$100,16,0),0)</f>
        <v>0</v>
      </c>
      <c r="K8" s="119">
        <f>IFERROR(VLOOKUP($B8,Solidarietà!A$12:P$100,16,0),0)</f>
        <v>0</v>
      </c>
      <c r="L8" s="118">
        <f>IFERROR(VLOOKUP(B8,Lario!A:Q,16,0),0)</f>
        <v>0</v>
      </c>
      <c r="M8" s="118">
        <f>IFERROR(VLOOKUP(C8,Lario!B:R,16,0),0)</f>
        <v>0</v>
      </c>
      <c r="N8" s="118">
        <f>IFERROR(VLOOKUP(B8,'200 Miglia CR'!A:P,16,0),0)</f>
        <v>0</v>
      </c>
      <c r="O8" s="119">
        <f>IFERROR(VLOOKUP($B8,Ambrosiano!A$12:P$100,16,0),0)</f>
        <v>0</v>
      </c>
      <c r="P8" s="122"/>
      <c r="Q8" s="120">
        <f t="shared" si="4"/>
        <v>348.47579999999994</v>
      </c>
      <c r="R8" s="8"/>
      <c r="S8" s="123">
        <f t="shared" si="5"/>
        <v>4</v>
      </c>
      <c r="T8" s="124">
        <f>VLOOKUP(S8,Regolamento!J$6:L$14,3,0)</f>
        <v>1.1499999999999999</v>
      </c>
      <c r="U8" s="8"/>
      <c r="V8" s="125">
        <f t="shared" si="6"/>
        <v>400.74716999999987</v>
      </c>
      <c r="AB8" s="69"/>
    </row>
    <row r="9" spans="1:28" x14ac:dyDescent="0.25">
      <c r="A9">
        <v>4</v>
      </c>
      <c r="B9" s="8" t="s">
        <v>20</v>
      </c>
      <c r="C9" s="12" t="str">
        <f>IFERROR(VLOOKUP(B9,concorrenti!A:C,3,0)," ")</f>
        <v>A</v>
      </c>
      <c r="D9" s="12">
        <f>VLOOKUP(B9,concorrenti!A:E,5,0)</f>
        <v>0</v>
      </c>
      <c r="E9" s="56" t="str">
        <f>VLOOKUP(B9,concorrenti!A$2:G$323,2,0)</f>
        <v>CAVEM</v>
      </c>
      <c r="F9" s="118">
        <f>IFERROR(VLOOKUP(B9,'TROFEO Nora'!A$11:Q$99,17,0),0)</f>
        <v>81.144000000000005</v>
      </c>
      <c r="G9" s="119">
        <f>IFERROR(VLOOKUP(B9,Castellotti!A$11:Q$102,17,0),0)</f>
        <v>101.08800000000001</v>
      </c>
      <c r="H9" s="119">
        <f>IFERROR(VLOOKUP(B9,'Castelli Pavesi'!A$12:Q$100,17,0),0)</f>
        <v>77.017499999999998</v>
      </c>
      <c r="I9" s="118">
        <f>IFERROR(VLOOKUP(B9,'Coppa Monza'!A$12:Q$100,17,0),0)</f>
        <v>89.216000000000008</v>
      </c>
      <c r="J9" s="118">
        <f>IFERROR(VLOOKUP(B9,Maserati!A$12:P$100,16,0),0)</f>
        <v>0</v>
      </c>
      <c r="K9" s="119">
        <f>IFERROR(VLOOKUP(B9,Solidarietà!A$12:P$100,16,0),0)</f>
        <v>0</v>
      </c>
      <c r="L9" s="118">
        <f>IFERROR(VLOOKUP(B9,Lario!A:Q,16,0),0)</f>
        <v>0</v>
      </c>
      <c r="M9" s="118">
        <f>IFERROR(VLOOKUP(C9,Lario!B:R,16,0),0)</f>
        <v>0</v>
      </c>
      <c r="N9" s="118">
        <f>IFERROR(VLOOKUP(B9,'200 Miglia CR'!A:P,16,0),0)</f>
        <v>0</v>
      </c>
      <c r="O9" s="119">
        <f>IFERROR(VLOOKUP($B9,Ambrosiano!A$12:P$100,16,0),0)</f>
        <v>0</v>
      </c>
      <c r="P9" s="75"/>
      <c r="Q9" s="120">
        <f t="shared" si="4"/>
        <v>348.46550000000002</v>
      </c>
      <c r="R9" s="2"/>
      <c r="S9" s="43">
        <f t="shared" si="5"/>
        <v>4</v>
      </c>
      <c r="T9" s="121">
        <f>VLOOKUP(S9,Regolamento!J$6:L$14,3,0)</f>
        <v>1.1499999999999999</v>
      </c>
      <c r="U9" s="2"/>
      <c r="V9" s="120">
        <f t="shared" si="6"/>
        <v>400.73532499999999</v>
      </c>
      <c r="AB9" s="69"/>
    </row>
    <row r="10" spans="1:28" x14ac:dyDescent="0.25">
      <c r="A10">
        <v>5</v>
      </c>
      <c r="B10" s="8" t="s">
        <v>281</v>
      </c>
      <c r="C10" s="12" t="str">
        <f>IFERROR(VLOOKUP(B10,concorrenti!A:C,3,0)," ")</f>
        <v>A</v>
      </c>
      <c r="D10" s="12">
        <f>VLOOKUP(B10,concorrenti!A:E,5,0)</f>
        <v>0</v>
      </c>
      <c r="E10" s="56" t="str">
        <f>VLOOKUP(B10,concorrenti!A$2:G$323,2,0)</f>
        <v>CASTELLOTTI</v>
      </c>
      <c r="F10" s="118">
        <v>0</v>
      </c>
      <c r="G10" s="119">
        <f>IFERROR(VLOOKUP(B10,Castellotti!A$11:Q$102,17,0),0)</f>
        <v>110.565</v>
      </c>
      <c r="H10" s="119">
        <f>IFERROR(VLOOKUP(B10,'Castelli Pavesi'!A$12:Q$100,17,0),0)</f>
        <v>99.022499999999994</v>
      </c>
      <c r="I10" s="118">
        <f>IFERROR(VLOOKUP(B10,'Coppa Monza'!A$12:Q$100,17,0),0)</f>
        <v>107.58400000000002</v>
      </c>
      <c r="J10" s="118">
        <f>IFERROR(VLOOKUP(B10,Maserati!A$11:P$100,16,0),0)</f>
        <v>0</v>
      </c>
      <c r="K10" s="119">
        <f>IFERROR(VLOOKUP($B10,Solidarietà!A$12:P$100,16,0),0)</f>
        <v>0</v>
      </c>
      <c r="L10" s="119">
        <f>IFERROR(VLOOKUP(B10,Lario!A:Q,16,0),0)</f>
        <v>0</v>
      </c>
      <c r="M10" s="118">
        <f>IFERROR(VLOOKUP(C10,Lario!B:R,16,0),0)</f>
        <v>0</v>
      </c>
      <c r="N10" s="119">
        <f>IFERROR(VLOOKUP(B10,'200 Miglia CR'!A:P,16,0),0)</f>
        <v>0</v>
      </c>
      <c r="O10" s="119">
        <f>IFERROR(VLOOKUP($B10,Ambrosiano!A$12:P$100,16,0),0)</f>
        <v>0</v>
      </c>
      <c r="P10" s="75"/>
      <c r="Q10" s="120">
        <f t="shared" si="4"/>
        <v>317.17149999999998</v>
      </c>
      <c r="S10" s="43">
        <f t="shared" si="5"/>
        <v>3</v>
      </c>
      <c r="T10" s="121">
        <f>VLOOKUP(S10,Regolamento!J$6:L$14,3,0)</f>
        <v>1.1000000000000001</v>
      </c>
      <c r="V10" s="120">
        <f t="shared" si="6"/>
        <v>348.88864999999998</v>
      </c>
      <c r="AB10" s="69"/>
    </row>
    <row r="11" spans="1:28" x14ac:dyDescent="0.25">
      <c r="A11">
        <v>6</v>
      </c>
      <c r="B11" s="9" t="s">
        <v>15</v>
      </c>
      <c r="C11" s="12" t="str">
        <f>IFERROR(VLOOKUP(B11,concorrenti!A:C,3,0)," ")</f>
        <v>A</v>
      </c>
      <c r="D11" s="12">
        <f>VLOOKUP(B11,concorrenti!A:E,5,0)</f>
        <v>0</v>
      </c>
      <c r="E11" s="56" t="str">
        <f>VLOOKUP(B11,concorrenti!A$2:G$323,2,0)</f>
        <v>OROBICO</v>
      </c>
      <c r="F11" s="118">
        <f>IFERROR(VLOOKUP(B11,'TROFEO Nora'!A$11:Q$99,17,0),0)</f>
        <v>110.8968</v>
      </c>
      <c r="G11" s="119">
        <f>IFERROR(VLOOKUP(B11,Castellotti!A$11:Q$102,17,0),0)</f>
        <v>0</v>
      </c>
      <c r="H11" s="119">
        <f>IFERROR(VLOOKUP(B11,'Castelli Pavesi'!A$12:Q$100,17,0),0)</f>
        <v>83.619</v>
      </c>
      <c r="I11" s="118">
        <f>IFERROR(VLOOKUP(B11,'Coppa Monza'!A$12:Q$100,17,0),0)</f>
        <v>118.08000000000003</v>
      </c>
      <c r="J11" s="118">
        <f>IFERROR(VLOOKUP(B11,Maserati!A$12:P$100,16,0),0)</f>
        <v>0</v>
      </c>
      <c r="K11" s="119">
        <f>IFERROR(VLOOKUP(B11,Solidarietà!A$12:P$100,16,0),0)</f>
        <v>0</v>
      </c>
      <c r="L11" s="118">
        <f>IFERROR(VLOOKUP(B11,Lario!A:Q,16,0),0)</f>
        <v>0</v>
      </c>
      <c r="M11" s="118">
        <f>IFERROR(VLOOKUP(C11,Lario!B:R,16,0),0)</f>
        <v>0</v>
      </c>
      <c r="N11" s="118">
        <f>IFERROR(VLOOKUP(B11,'200 Miglia CR'!A:P,16,0),0)</f>
        <v>0</v>
      </c>
      <c r="O11" s="119">
        <f>IFERROR(VLOOKUP($B11,Ambrosiano!A$12:P$100,16,0),0)</f>
        <v>0</v>
      </c>
      <c r="P11" s="75"/>
      <c r="Q11" s="120">
        <f t="shared" si="4"/>
        <v>312.59580000000005</v>
      </c>
      <c r="S11" s="43">
        <f t="shared" si="5"/>
        <v>3</v>
      </c>
      <c r="T11" s="121">
        <f>VLOOKUP(S11,Regolamento!J$6:L$14,3,0)</f>
        <v>1.1000000000000001</v>
      </c>
      <c r="V11" s="125">
        <f t="shared" si="6"/>
        <v>343.85538000000008</v>
      </c>
      <c r="AB11" s="69"/>
    </row>
    <row r="12" spans="1:28" x14ac:dyDescent="0.25">
      <c r="A12">
        <v>7</v>
      </c>
      <c r="B12" t="s">
        <v>26</v>
      </c>
      <c r="C12" s="12" t="str">
        <f>IFERROR(VLOOKUP(B12,concorrenti!A:C,3,0)," ")</f>
        <v>A</v>
      </c>
      <c r="D12" s="12">
        <f>VLOOKUP(B12,concorrenti!A:E,5,0)</f>
        <v>0</v>
      </c>
      <c r="E12" s="56" t="str">
        <f>VLOOKUP(B12,concorrenti!A$2:G$323,2,0)</f>
        <v>CASTELLOTTI</v>
      </c>
      <c r="F12" s="118">
        <f>IFERROR(VLOOKUP(B12,'TROFEO Nora'!A$11:Q$99,17,0),0)</f>
        <v>75.734400000000008</v>
      </c>
      <c r="G12" s="119">
        <f>IFERROR(VLOOKUP(B12,Castellotti!A$11:Q$102,17,0),0)</f>
        <v>107.40600000000001</v>
      </c>
      <c r="H12" s="119">
        <f>IFERROR(VLOOKUP(B12,'Castelli Pavesi'!A$12:Q$100,17,0),0)</f>
        <v>0</v>
      </c>
      <c r="I12" s="118">
        <f>IFERROR(VLOOKUP(B12,'Coppa Monza'!A$12:Q$100,17,0),0)</f>
        <v>91.840000000000018</v>
      </c>
      <c r="J12" s="118">
        <f>IFERROR(VLOOKUP(B12,Maserati!A$12:P$100,16,0),0)</f>
        <v>0</v>
      </c>
      <c r="K12" s="119">
        <f>IFERROR(VLOOKUP(B12,Solidarietà!A$12:P$100,16,0),0)</f>
        <v>0</v>
      </c>
      <c r="L12" s="118">
        <f>IFERROR(VLOOKUP(B12,Lario!A:Q,16,0),0)</f>
        <v>0</v>
      </c>
      <c r="M12" s="118">
        <f>IFERROR(VLOOKUP(C12,Lario!B:R,16,0),0)</f>
        <v>0</v>
      </c>
      <c r="N12" s="118">
        <f>IFERROR(VLOOKUP(B12,'200 Miglia CR'!A:P,16,0),0)</f>
        <v>0</v>
      </c>
      <c r="O12" s="119">
        <f>IFERROR(VLOOKUP($B12,Ambrosiano!A$12:P$100,16,0),0)</f>
        <v>0</v>
      </c>
      <c r="P12" s="75"/>
      <c r="Q12" s="120">
        <f t="shared" si="4"/>
        <v>274.98040000000003</v>
      </c>
      <c r="S12" s="43">
        <f t="shared" si="5"/>
        <v>3</v>
      </c>
      <c r="T12" s="121">
        <f>VLOOKUP(S12,Regolamento!J$6:L$14,3,0)</f>
        <v>1.1000000000000001</v>
      </c>
      <c r="V12" s="120">
        <f t="shared" si="6"/>
        <v>302.47844000000003</v>
      </c>
      <c r="Y12" s="69"/>
      <c r="AB12" s="69"/>
    </row>
    <row r="13" spans="1:28" x14ac:dyDescent="0.25">
      <c r="A13">
        <v>8</v>
      </c>
      <c r="B13" s="8" t="s">
        <v>12</v>
      </c>
      <c r="C13" s="12" t="str">
        <f>IFERROR(VLOOKUP(B13,concorrenti!A:C,3,0)," ")</f>
        <v>A</v>
      </c>
      <c r="D13" s="12">
        <f>VLOOKUP(B13,concorrenti!A:E,5,0)</f>
        <v>0</v>
      </c>
      <c r="E13" s="56" t="str">
        <f>VLOOKUP(B13,concorrenti!A$2:G$323,2,0)</f>
        <v>VAMS</v>
      </c>
      <c r="F13" s="118">
        <f>IFERROR(VLOOKUP(B13,'TROFEO Nora'!A$11:Q$99,17,0),0)</f>
        <v>73.029600000000002</v>
      </c>
      <c r="G13" s="119">
        <f>IFERROR(VLOOKUP(B13,Castellotti!A$11:Q$102,17,0),0)</f>
        <v>94.77</v>
      </c>
      <c r="H13" s="119">
        <f>IFERROR(VLOOKUP(B13,'Castelli Pavesi'!A$12:Q$100,17,0),0)</f>
        <v>0</v>
      </c>
      <c r="I13" s="118">
        <f>IFERROR(VLOOKUP(B13,'Coppa Monza'!A$12:Q$100,17,0),0)</f>
        <v>81.344000000000008</v>
      </c>
      <c r="J13" s="118">
        <f>IFERROR(VLOOKUP(B13,Maserati!A$12:P$100,16,0),0)</f>
        <v>0</v>
      </c>
      <c r="K13" s="119">
        <f>IFERROR(VLOOKUP(B13,Solidarietà!A$12:P$100,16,0),0)</f>
        <v>0</v>
      </c>
      <c r="L13" s="118">
        <f>IFERROR(VLOOKUP(B13,Lario!A:Q,16,0),0)</f>
        <v>0</v>
      </c>
      <c r="M13" s="118">
        <f>IFERROR(VLOOKUP(C13,Lario!B:R,16,0),0)</f>
        <v>0</v>
      </c>
      <c r="N13" s="118">
        <f>IFERROR(VLOOKUP(B13,'200 Miglia CR'!A:P,16,0),0)</f>
        <v>0</v>
      </c>
      <c r="O13" s="119">
        <f>IFERROR(VLOOKUP($B13,Ambrosiano!A$12:P$100,16,0),0)</f>
        <v>0</v>
      </c>
      <c r="P13" s="75"/>
      <c r="Q13" s="120">
        <f t="shared" si="4"/>
        <v>249.14359999999999</v>
      </c>
      <c r="S13" s="43">
        <f t="shared" si="5"/>
        <v>3</v>
      </c>
      <c r="T13" s="121">
        <f>VLOOKUP(S13,Regolamento!J$6:L$14,3,0)</f>
        <v>1.1000000000000001</v>
      </c>
      <c r="V13" s="120">
        <f t="shared" si="6"/>
        <v>274.05796000000004</v>
      </c>
      <c r="W13" s="8"/>
      <c r="Y13" s="69"/>
      <c r="AB13" s="69"/>
    </row>
    <row r="14" spans="1:28" x14ac:dyDescent="0.25">
      <c r="A14">
        <v>9</v>
      </c>
      <c r="B14" s="8" t="s">
        <v>72</v>
      </c>
      <c r="C14" s="12" t="str">
        <f>IFERROR(VLOOKUP(B14,concorrenti!A:C,3,0)," ")</f>
        <v>A</v>
      </c>
      <c r="D14" s="12">
        <f>VLOOKUP(B14,concorrenti!A:E,5,0)</f>
        <v>0</v>
      </c>
      <c r="E14" s="56" t="str">
        <f>VLOOKUP(B14,concorrenti!A$2:G$323,2,0)</f>
        <v>CASTELLOTTI</v>
      </c>
      <c r="F14" s="118">
        <f>IFERROR(VLOOKUP(B14,'TROFEO Nora'!A$11:Q$99,17,0),0)</f>
        <v>94.668000000000006</v>
      </c>
      <c r="G14" s="119">
        <f>IFERROR(VLOOKUP(B14,Castellotti!A$11:Q$102,17,0),0)</f>
        <v>56.862000000000009</v>
      </c>
      <c r="H14" s="119">
        <f>IFERROR(VLOOKUP(B14,'Castelli Pavesi'!A$12:Q$100,17,0),0)</f>
        <v>0</v>
      </c>
      <c r="I14" s="118">
        <f>IFERROR(VLOOKUP(B14,'Coppa Monza'!A$12:Q$100,17,0),0)</f>
        <v>76.096000000000004</v>
      </c>
      <c r="J14" s="118">
        <f>IFERROR(VLOOKUP(B14,Maserati!A$12:P$100,16,0),0)</f>
        <v>0</v>
      </c>
      <c r="K14" s="119">
        <f>IFERROR(VLOOKUP(B14,Solidarietà!A$12:P$100,16,0),0)</f>
        <v>0</v>
      </c>
      <c r="L14" s="118">
        <f>IFERROR(VLOOKUP(B14,Lario!A:Q,16,0),0)</f>
        <v>0</v>
      </c>
      <c r="M14" s="118">
        <f>IFERROR(VLOOKUP(C14,Lario!B:R,16,0),0)</f>
        <v>0</v>
      </c>
      <c r="N14" s="118">
        <f>IFERROR(VLOOKUP(B14,'200 Miglia CR'!A:P,16,0),0)</f>
        <v>0</v>
      </c>
      <c r="O14" s="119">
        <f>IFERROR(VLOOKUP($B14,Ambrosiano!A$12:P$100,16,0),0)</f>
        <v>0</v>
      </c>
      <c r="P14" s="75"/>
      <c r="Q14" s="120">
        <f t="shared" si="4"/>
        <v>227.62600000000003</v>
      </c>
      <c r="S14" s="43">
        <f t="shared" si="5"/>
        <v>3</v>
      </c>
      <c r="T14" s="121">
        <f>VLOOKUP(S14,Regolamento!J$6:L$14,3,0)</f>
        <v>1.1000000000000001</v>
      </c>
      <c r="V14" s="120">
        <f t="shared" si="6"/>
        <v>250.38860000000005</v>
      </c>
      <c r="AB14" s="69"/>
    </row>
    <row r="15" spans="1:28" x14ac:dyDescent="0.25">
      <c r="A15">
        <v>10</v>
      </c>
      <c r="B15" s="8" t="s">
        <v>809</v>
      </c>
      <c r="C15" s="12" t="str">
        <f>IFERROR(VLOOKUP(B15,concorrenti!A:C,3,0)," ")</f>
        <v>A</v>
      </c>
      <c r="D15" s="12">
        <f>VLOOKUP(B15,concorrenti!A:E,5,0)</f>
        <v>0</v>
      </c>
      <c r="E15" s="56" t="str">
        <f>VLOOKUP(B15,concorrenti!A$2:G$323,2,0)</f>
        <v xml:space="preserve"> CAVEC</v>
      </c>
      <c r="F15" s="118">
        <f>IFERROR(VLOOKUP(B15,'TROFEO Nora'!A$11:Q$99,17,0),0)</f>
        <v>0</v>
      </c>
      <c r="G15" s="119">
        <f>IFERROR(VLOOKUP(B15,Castellotti!A$11:Q$102,17,0),0)</f>
        <v>72.657000000000011</v>
      </c>
      <c r="H15" s="119">
        <f>IFERROR(VLOOKUP(B15,'Castelli Pavesi'!A$12:Q$100,17,0),0)</f>
        <v>70.415999999999997</v>
      </c>
      <c r="I15" s="118">
        <f>IFERROR(VLOOKUP(B15,'Coppa Monza'!A$12:Q$100,17,0),0)</f>
        <v>78.720000000000013</v>
      </c>
      <c r="J15" s="118">
        <f>IFERROR(VLOOKUP(B15,Maserati!A$12:P$100,16,0),0)</f>
        <v>0</v>
      </c>
      <c r="K15" s="119">
        <f>IFERROR(VLOOKUP(B15,Solidarietà!A$12:P$100,16,0),0)</f>
        <v>0</v>
      </c>
      <c r="L15" s="118">
        <f>IFERROR(VLOOKUP(B15,Lario!A:Q,16,0),0)</f>
        <v>0</v>
      </c>
      <c r="M15" s="118">
        <f>IFERROR(VLOOKUP(C15,Lario!B:R,16,0),0)</f>
        <v>0</v>
      </c>
      <c r="N15" s="118">
        <f>IFERROR(VLOOKUP(B15,'200 Miglia CR'!A:P,16,0),0)</f>
        <v>0</v>
      </c>
      <c r="O15" s="119">
        <f>IFERROR(VLOOKUP($B15,Ambrosiano!A$12:P$100,16,0),0)</f>
        <v>0</v>
      </c>
      <c r="P15" s="75"/>
      <c r="Q15" s="120">
        <f t="shared" si="4"/>
        <v>221.79300000000001</v>
      </c>
      <c r="S15" s="43">
        <f t="shared" si="5"/>
        <v>3</v>
      </c>
      <c r="T15" s="121">
        <f>VLOOKUP(S15,Regolamento!J$6:L$14,3,0)</f>
        <v>1.1000000000000001</v>
      </c>
      <c r="V15" s="120">
        <f t="shared" si="6"/>
        <v>243.97230000000002</v>
      </c>
      <c r="AB15" s="69"/>
    </row>
    <row r="16" spans="1:28" x14ac:dyDescent="0.25">
      <c r="A16">
        <v>11</v>
      </c>
      <c r="B16" s="8" t="s">
        <v>298</v>
      </c>
      <c r="C16" s="12" t="str">
        <f>IFERROR(VLOOKUP(B16,concorrenti!A:C,3,0)," ")</f>
        <v>A</v>
      </c>
      <c r="D16" s="12">
        <f>VLOOKUP(B16,concorrenti!A:E,5,0)</f>
        <v>0</v>
      </c>
      <c r="E16" s="56" t="str">
        <f>VLOOKUP(B16,concorrenti!A$2:G$323,2,0)</f>
        <v>CASTELLOTTI</v>
      </c>
      <c r="F16" s="118">
        <f>IFERROR(VLOOKUP(B16,'TROFEO Nora'!A$11:Q$99,17,0),0)</f>
        <v>54.095999999999997</v>
      </c>
      <c r="G16" s="119">
        <f>IFERROR(VLOOKUP(B16,Castellotti!A$11:Q$102,17,0),0)</f>
        <v>31.590000000000003</v>
      </c>
      <c r="H16" s="119">
        <f>IFERROR(VLOOKUP(B16,'Castelli Pavesi'!A$12:Q$100,17,0),0)</f>
        <v>68.215499999999992</v>
      </c>
      <c r="I16" s="118">
        <f>IFERROR(VLOOKUP(B16,'Coppa Monza'!A$12:Q$100,17,0),0)</f>
        <v>57.728000000000009</v>
      </c>
      <c r="J16" s="118">
        <f>IFERROR(VLOOKUP(B16,Maserati!A$12:P$100,16,0),0)</f>
        <v>0</v>
      </c>
      <c r="K16" s="119">
        <f>IFERROR(VLOOKUP(B16,Solidarietà!A$12:P$100,16,0),0)</f>
        <v>0</v>
      </c>
      <c r="L16" s="118">
        <f>IFERROR(VLOOKUP(B16,Lario!A:Q,16,0),0)</f>
        <v>0</v>
      </c>
      <c r="M16" s="118">
        <f>IFERROR(VLOOKUP(C16,Lario!B:R,16,0),0)</f>
        <v>0</v>
      </c>
      <c r="N16" s="118">
        <f>IFERROR(VLOOKUP(B16,'200 Miglia CR'!A:P,16,0),0)</f>
        <v>0</v>
      </c>
      <c r="O16" s="119">
        <f>IFERROR(VLOOKUP($B16,Ambrosiano!A$12:P$100,16,0),0)</f>
        <v>0</v>
      </c>
      <c r="P16" s="75"/>
      <c r="Q16" s="120">
        <f t="shared" si="4"/>
        <v>211.62950000000001</v>
      </c>
      <c r="S16" s="43">
        <f t="shared" si="5"/>
        <v>4</v>
      </c>
      <c r="T16" s="121">
        <f>VLOOKUP(S16,Regolamento!J$6:L$14,3,0)</f>
        <v>1.1499999999999999</v>
      </c>
      <c r="V16" s="120">
        <f t="shared" si="6"/>
        <v>243.37392499999999</v>
      </c>
      <c r="W16" s="8"/>
      <c r="AB16" s="69"/>
    </row>
    <row r="17" spans="1:28" x14ac:dyDescent="0.25">
      <c r="A17">
        <v>12</v>
      </c>
      <c r="B17" s="8" t="s">
        <v>591</v>
      </c>
      <c r="C17" s="12" t="str">
        <f>IFERROR(VLOOKUP(B17,concorrenti!A:C,3,0)," ")</f>
        <v>A</v>
      </c>
      <c r="D17" s="12">
        <f>VLOOKUP(B17,concorrenti!A:E,5,0)</f>
        <v>0</v>
      </c>
      <c r="E17" s="56" t="str">
        <f>VLOOKUP(B17,concorrenti!A$2:G$323,2,0)</f>
        <v>CASTELLOTTI</v>
      </c>
      <c r="F17" s="118">
        <f>IFERROR(VLOOKUP(B17,'TROFEO Nora'!A$11:Q$99,17,0),0)</f>
        <v>91.963200000000001</v>
      </c>
      <c r="G17" s="119">
        <f>IFERROR(VLOOKUP(B17,Castellotti!A$11:Q$102,17,0),0)</f>
        <v>53.703000000000003</v>
      </c>
      <c r="H17" s="119">
        <f>IFERROR(VLOOKUP(B17,'Castelli Pavesi'!A$12:Q$100,17,0),0)</f>
        <v>0</v>
      </c>
      <c r="I17" s="118">
        <f>IFERROR(VLOOKUP(B17,'Coppa Monza'!A$12:Q$100,17,0),0)</f>
        <v>68.224000000000004</v>
      </c>
      <c r="J17" s="118">
        <f>IFERROR(VLOOKUP(B17,Maserati!A$12:P$100,16,0),0)</f>
        <v>0</v>
      </c>
      <c r="K17" s="119">
        <f>IFERROR(VLOOKUP(B17,Solidarietà!A$12:P$100,16,0),0)</f>
        <v>0</v>
      </c>
      <c r="L17" s="118">
        <f>IFERROR(VLOOKUP(B17,Lario!A:Q,16,0),0)</f>
        <v>0</v>
      </c>
      <c r="M17" s="118">
        <f>IFERROR(VLOOKUP(C17,Lario!B:R,16,0),0)</f>
        <v>0</v>
      </c>
      <c r="N17" s="118">
        <f>IFERROR(VLOOKUP(B17,'200 Miglia CR'!A:P,16,0),0)</f>
        <v>0</v>
      </c>
      <c r="O17" s="119">
        <f>IFERROR(VLOOKUP($B17,Ambrosiano!A$12:P$100,16,0),0)</f>
        <v>0</v>
      </c>
      <c r="P17" s="122"/>
      <c r="Q17" s="120">
        <f t="shared" si="4"/>
        <v>213.89019999999999</v>
      </c>
      <c r="R17" s="8"/>
      <c r="S17" s="123">
        <f t="shared" si="5"/>
        <v>3</v>
      </c>
      <c r="T17" s="121">
        <f>VLOOKUP(S17,Regolamento!J$6:L$14,3,0)</f>
        <v>1.1000000000000001</v>
      </c>
      <c r="U17" s="8"/>
      <c r="V17" s="125">
        <f t="shared" si="6"/>
        <v>235.27922000000001</v>
      </c>
      <c r="Y17" s="69"/>
      <c r="AB17" s="69"/>
    </row>
    <row r="18" spans="1:28" x14ac:dyDescent="0.25">
      <c r="A18">
        <v>13</v>
      </c>
      <c r="B18" s="8" t="s">
        <v>123</v>
      </c>
      <c r="C18" s="12" t="str">
        <f>IFERROR(VLOOKUP(B18,concorrenti!A:C,3,0)," ")</f>
        <v>A</v>
      </c>
      <c r="D18" s="12" t="str">
        <f>VLOOKUP(B18,concorrenti!A:E,5,0)</f>
        <v>X</v>
      </c>
      <c r="E18" s="56" t="str">
        <f>VLOOKUP(B18,concorrenti!A$2:G$323,2,0)</f>
        <v>CASTELLOTTI</v>
      </c>
      <c r="F18" s="118">
        <f>IFERROR(VLOOKUP(B18,'TROFEO Nora'!A$11:Q$99,17,0),0)</f>
        <v>0</v>
      </c>
      <c r="G18" s="249">
        <f>IFERROR(VLOOKUP(B18,Castellotti!A$11:Q$102,17,0),0)</f>
        <v>113.72400000000002</v>
      </c>
      <c r="H18" s="249">
        <f>IFERROR(VLOOKUP(B18,'Castelli Pavesi'!A$12:Q$100,17,0),0)</f>
        <v>110.02500000000001</v>
      </c>
      <c r="I18" s="118">
        <f>IFERROR(VLOOKUP(B18,'Coppa Monza'!A$12:Q$100,17,0),0)</f>
        <v>0</v>
      </c>
      <c r="J18" s="118">
        <f>IFERROR(VLOOKUP(B18,Maserati!A$12:P$100,16,0),0)</f>
        <v>0</v>
      </c>
      <c r="K18" s="119">
        <f>IFERROR(VLOOKUP(B18,Solidarietà!A$12:P$100,16,0),0)</f>
        <v>0</v>
      </c>
      <c r="L18" s="118">
        <f>IFERROR(VLOOKUP(B18,Lario!A:Q,16,0),0)</f>
        <v>0</v>
      </c>
      <c r="M18" s="118">
        <f>IFERROR(VLOOKUP(C18,Lario!B:R,16,0),0)</f>
        <v>0</v>
      </c>
      <c r="N18" s="118">
        <f>IFERROR(VLOOKUP(B18,'200 Miglia CR'!A:P,16,0),0)</f>
        <v>0</v>
      </c>
      <c r="O18" s="119">
        <f>IFERROR(VLOOKUP($B18,Ambrosiano!A$12:P$100,16,0),0)</f>
        <v>0</v>
      </c>
      <c r="P18" s="75"/>
      <c r="Q18" s="120">
        <f t="shared" si="4"/>
        <v>223.74900000000002</v>
      </c>
      <c r="S18" s="43">
        <f t="shared" si="5"/>
        <v>2</v>
      </c>
      <c r="T18" s="121">
        <f>VLOOKUP(S18,Regolamento!J$6:L$14,3,0)</f>
        <v>1.05</v>
      </c>
      <c r="V18" s="125">
        <f t="shared" si="6"/>
        <v>234.93645000000004</v>
      </c>
      <c r="Y18" s="69"/>
      <c r="AB18" s="69"/>
    </row>
    <row r="19" spans="1:28" x14ac:dyDescent="0.25">
      <c r="A19">
        <v>14</v>
      </c>
      <c r="B19" s="8" t="s">
        <v>17</v>
      </c>
      <c r="C19" s="12" t="str">
        <f>IFERROR(VLOOKUP(B19,concorrenti!A:C,3,0)," ")</f>
        <v>A</v>
      </c>
      <c r="D19" s="12">
        <f>VLOOKUP(B19,concorrenti!A:E,5,0)</f>
        <v>0</v>
      </c>
      <c r="E19" s="56" t="str">
        <f>VLOOKUP(B19,concorrenti!A$2:G$323,2,0)</f>
        <v>VAMS</v>
      </c>
      <c r="F19" s="118">
        <f>IFERROR(VLOOKUP(B19,'TROFEO Nora'!A$11:Q$99,17,0),0)</f>
        <v>89.258399999999995</v>
      </c>
      <c r="G19" s="119">
        <f>IFERROR(VLOOKUP(B19,Castellotti!A$11:Q$102,17,0),0)</f>
        <v>41.067</v>
      </c>
      <c r="H19" s="119">
        <f>IFERROR(VLOOKUP(B19,'Castelli Pavesi'!A$12:Q$100,17,0),0)</f>
        <v>74.816999999999993</v>
      </c>
      <c r="I19" s="118">
        <f>IFERROR(VLOOKUP(B19,'Coppa Monza'!A$12:Q$100,17,0),0)</f>
        <v>0</v>
      </c>
      <c r="J19" s="118">
        <f>IFERROR(VLOOKUP(B19,Maserati!A$12:P$100,16,0),0)</f>
        <v>0</v>
      </c>
      <c r="K19" s="119">
        <f>IFERROR(VLOOKUP(B19,Solidarietà!A$12:P$100,16,0),0)</f>
        <v>0</v>
      </c>
      <c r="L19" s="118">
        <f>IFERROR(VLOOKUP(B19,Lario!A:Q,16,0),0)</f>
        <v>0</v>
      </c>
      <c r="M19" s="118">
        <f>IFERROR(VLOOKUP(C19,Lario!B:R,16,0),0)</f>
        <v>0</v>
      </c>
      <c r="N19" s="118">
        <f>IFERROR(VLOOKUP(B19,'200 Miglia CR'!A:P,16,0),0)</f>
        <v>0</v>
      </c>
      <c r="O19" s="119">
        <f>IFERROR(VLOOKUP($B19,Ambrosiano!A$12:P$100,16,0),0)</f>
        <v>0</v>
      </c>
      <c r="Q19" s="120">
        <f t="shared" si="4"/>
        <v>205.14240000000001</v>
      </c>
      <c r="S19" s="43">
        <f t="shared" si="5"/>
        <v>3</v>
      </c>
      <c r="T19" s="121">
        <f>VLOOKUP(S19,Regolamento!J$6:L$14,3,0)</f>
        <v>1.1000000000000001</v>
      </c>
      <c r="V19" s="120">
        <f t="shared" si="6"/>
        <v>225.65664000000004</v>
      </c>
      <c r="W19" s="8"/>
      <c r="AB19" s="69"/>
    </row>
    <row r="20" spans="1:28" x14ac:dyDescent="0.25">
      <c r="A20">
        <v>15</v>
      </c>
      <c r="B20" t="s">
        <v>413</v>
      </c>
      <c r="C20" s="12" t="str">
        <f>IFERROR(VLOOKUP(B20,concorrenti!A:C,3,0)," ")</f>
        <v>A</v>
      </c>
      <c r="D20" s="12">
        <f>VLOOKUP(B20,concorrenti!A:E,5,0)</f>
        <v>0</v>
      </c>
      <c r="E20" s="56" t="str">
        <f>VLOOKUP(B20,concorrenti!A$2:G$323,2,0)</f>
        <v>PROGETTO MITE</v>
      </c>
      <c r="F20" s="118">
        <f>IFERROR(VLOOKUP(B20,'TROFEO Nora'!A$11:Q$99,17,0),0)</f>
        <v>102.7824</v>
      </c>
      <c r="G20" s="119">
        <f>IFERROR(VLOOKUP(B20,Castellotti!A$11:Q$102,17,0),0)</f>
        <v>0</v>
      </c>
      <c r="H20" s="119">
        <f>IFERROR(VLOOKUP(B20,'Castelli Pavesi'!A$12:Q$100,17,0),0)</f>
        <v>0</v>
      </c>
      <c r="I20" s="118">
        <f>IFERROR(VLOOKUP(B20,'Coppa Monza'!A$12:Q$100,17,0),0)</f>
        <v>94.464000000000013</v>
      </c>
      <c r="J20" s="118">
        <f>IFERROR(VLOOKUP(B20,Maserati!A$12:P$100,16,0),0)</f>
        <v>0</v>
      </c>
      <c r="K20" s="119">
        <f>IFERROR(VLOOKUP(B20,Solidarietà!A$12:P$100,16,0),0)</f>
        <v>0</v>
      </c>
      <c r="L20" s="118">
        <f>IFERROR(VLOOKUP(B20,Lario!A:Q,16,0),0)</f>
        <v>0</v>
      </c>
      <c r="M20" s="118">
        <f>IFERROR(VLOOKUP(C20,Lario!B:R,16,0),0)</f>
        <v>0</v>
      </c>
      <c r="N20" s="118">
        <f>IFERROR(VLOOKUP(B20,'200 Miglia CR'!A:P,16,0),0)</f>
        <v>0</v>
      </c>
      <c r="O20" s="119">
        <f>IFERROR(VLOOKUP($B20,Ambrosiano!A$12:P$100,16,0),0)</f>
        <v>0</v>
      </c>
      <c r="P20" s="122"/>
      <c r="Q20" s="120">
        <f t="shared" si="4"/>
        <v>197.24639999999999</v>
      </c>
      <c r="R20" s="8"/>
      <c r="S20" s="123">
        <f t="shared" si="5"/>
        <v>2</v>
      </c>
      <c r="T20" s="124">
        <f>VLOOKUP(S20,Regolamento!J$6:L$14,3,0)</f>
        <v>1.05</v>
      </c>
      <c r="U20" s="8"/>
      <c r="V20" s="125">
        <f t="shared" si="6"/>
        <v>207.10872000000001</v>
      </c>
      <c r="Y20" s="69"/>
      <c r="AB20" s="69"/>
    </row>
    <row r="21" spans="1:28" x14ac:dyDescent="0.25">
      <c r="A21">
        <v>16</v>
      </c>
      <c r="B21" t="s">
        <v>676</v>
      </c>
      <c r="C21" s="12" t="str">
        <f>IFERROR(VLOOKUP(B21,concorrenti!A:C,3,0)," ")</f>
        <v>A</v>
      </c>
      <c r="D21" s="12">
        <f>VLOOKUP(B21,concorrenti!A:E,5,0)</f>
        <v>0</v>
      </c>
      <c r="E21" s="56" t="str">
        <f>VLOOKUP(B21,concorrenti!A$2:G$323,2,0)</f>
        <v>CASTELLOTTI</v>
      </c>
      <c r="F21" s="118">
        <f>IFERROR(VLOOKUP(B21,'TROFEO Nora'!A$11:Q$99,17,0),0)</f>
        <v>0</v>
      </c>
      <c r="G21" s="119">
        <f>IFERROR(VLOOKUP(B21,Castellotti!A$11:Q$102,17,0),0)</f>
        <v>104.247</v>
      </c>
      <c r="H21" s="119">
        <f>IFERROR(VLOOKUP(B21,'Castelli Pavesi'!A$12:Q$100,17,0),0)</f>
        <v>72.616500000000002</v>
      </c>
      <c r="I21" s="118">
        <f>IFERROR(VLOOKUP(B21,'Coppa Monza'!A$12:Q$100,17,0),0)</f>
        <v>0</v>
      </c>
      <c r="J21" s="118">
        <f>IFERROR(VLOOKUP(B21,Maserati!A$12:P$100,16,0),0)</f>
        <v>0</v>
      </c>
      <c r="K21" s="119">
        <f>IFERROR(VLOOKUP(B21,Solidarietà!A$12:P$100,16,0),0)</f>
        <v>0</v>
      </c>
      <c r="L21" s="118">
        <f>IFERROR(VLOOKUP(B21,Lario!A:Q,16,0),0)</f>
        <v>0</v>
      </c>
      <c r="M21" s="118">
        <f>IFERROR(VLOOKUP(C21,Lario!B:R,16,0),0)</f>
        <v>0</v>
      </c>
      <c r="N21" s="118">
        <f>IFERROR(VLOOKUP(B21,'200 Miglia CR'!A:P,16,0),0)</f>
        <v>0</v>
      </c>
      <c r="O21" s="119">
        <f>IFERROR(VLOOKUP($B21,Ambrosiano!A$12:P$100,16,0),0)</f>
        <v>0</v>
      </c>
      <c r="P21" s="122"/>
      <c r="Q21" s="120">
        <f t="shared" si="4"/>
        <v>176.86349999999999</v>
      </c>
      <c r="R21" s="8"/>
      <c r="S21" s="123">
        <f t="shared" si="5"/>
        <v>2</v>
      </c>
      <c r="T21" s="121">
        <f>VLOOKUP(S21,Regolamento!J$6:L$14,3,0)</f>
        <v>1.05</v>
      </c>
      <c r="U21" s="8"/>
      <c r="V21" s="125">
        <f t="shared" si="6"/>
        <v>185.70667499999999</v>
      </c>
      <c r="AB21" s="69"/>
    </row>
    <row r="22" spans="1:28" x14ac:dyDescent="0.25">
      <c r="A22">
        <v>17</v>
      </c>
      <c r="B22" t="s">
        <v>416</v>
      </c>
      <c r="C22" s="12" t="str">
        <f>IFERROR(VLOOKUP(B22,concorrenti!A:C,3,0)," ")</f>
        <v>A</v>
      </c>
      <c r="D22" s="12">
        <f>VLOOKUP(B22,concorrenti!A:E,5,0)</f>
        <v>0</v>
      </c>
      <c r="E22" s="56" t="str">
        <f>VLOOKUP(B22,concorrenti!A$2:G$323,2,0)</f>
        <v>CASTELLOTTI</v>
      </c>
      <c r="F22" s="118">
        <f>IFERROR(VLOOKUP(B22,'TROFEO Nora'!A$11:Q$99,17,0),0)</f>
        <v>59.505599999999994</v>
      </c>
      <c r="G22" s="119">
        <f>IFERROR(VLOOKUP(B22,Castellotti!A$11:Q$102,17,0),0)</f>
        <v>97.929000000000016</v>
      </c>
      <c r="H22" s="119">
        <f>IFERROR(VLOOKUP(B22,'Castelli Pavesi'!A$12:Q$100,17,0),0)</f>
        <v>0</v>
      </c>
      <c r="I22" s="118">
        <f>IFERROR(VLOOKUP(B22,'Coppa Monza'!A$12:Q$100,17,0),0)</f>
        <v>0</v>
      </c>
      <c r="J22" s="118">
        <f>IFERROR(VLOOKUP(B22,Maserati!A$12:P$100,16,0),0)</f>
        <v>0</v>
      </c>
      <c r="K22" s="119">
        <f>IFERROR(VLOOKUP(B22,Solidarietà!A$12:P$100,16,0),0)</f>
        <v>0</v>
      </c>
      <c r="L22" s="118">
        <f>IFERROR(VLOOKUP(B22,Lario!A:Q,16,0),0)</f>
        <v>0</v>
      </c>
      <c r="M22" s="118">
        <f>IFERROR(VLOOKUP(C22,Lario!B:R,16,0),0)</f>
        <v>0</v>
      </c>
      <c r="N22" s="118">
        <f>IFERROR(VLOOKUP(B22,'200 Miglia CR'!A:P,16,0),0)</f>
        <v>0</v>
      </c>
      <c r="O22" s="119">
        <f>IFERROR(VLOOKUP($B22,Ambrosiano!A$12:P$100,16,0),0)</f>
        <v>0</v>
      </c>
      <c r="P22" s="122"/>
      <c r="Q22" s="120">
        <f t="shared" si="4"/>
        <v>157.43460000000002</v>
      </c>
      <c r="R22" s="8"/>
      <c r="S22" s="123">
        <f t="shared" si="5"/>
        <v>2</v>
      </c>
      <c r="T22" s="124">
        <f>VLOOKUP(S22,Regolamento!J$6:L$14,3,0)</f>
        <v>1.05</v>
      </c>
      <c r="U22" s="8"/>
      <c r="V22" s="125">
        <f t="shared" si="6"/>
        <v>165.30633000000003</v>
      </c>
      <c r="X22"/>
      <c r="AB22" s="69"/>
    </row>
    <row r="23" spans="1:28" x14ac:dyDescent="0.25">
      <c r="A23">
        <v>18</v>
      </c>
      <c r="B23" t="s">
        <v>442</v>
      </c>
      <c r="C23" s="12" t="str">
        <f>IFERROR(VLOOKUP(B23,concorrenti!A:C,3,0)," ")</f>
        <v>A</v>
      </c>
      <c r="D23" s="12">
        <f>VLOOKUP(B23,concorrenti!A:E,5,0)</f>
        <v>0</v>
      </c>
      <c r="E23" s="56" t="str">
        <f>VLOOKUP(B23,concorrenti!A$2:G$323,2,0)</f>
        <v>CASTELLOTTI</v>
      </c>
      <c r="F23" s="118">
        <f>IFERROR(VLOOKUP(B23,'TROFEO Nora'!A$11:Q$99,17,0),0)</f>
        <v>0</v>
      </c>
      <c r="G23" s="119">
        <f>IFERROR(VLOOKUP(B23,Castellotti!A$11:Q$102,17,0),0)</f>
        <v>88.451999999999998</v>
      </c>
      <c r="H23" s="119">
        <f>IFERROR(VLOOKUP(B23,'Castelli Pavesi'!A$12:Q$100,17,0),0)</f>
        <v>0</v>
      </c>
      <c r="I23" s="118">
        <f>IFERROR(VLOOKUP(B23,'Coppa Monza'!A$12:Q$100,17,0),0)</f>
        <v>65.600000000000009</v>
      </c>
      <c r="J23" s="118">
        <f>IFERROR(VLOOKUP(B23,Maserati!A$12:P$100,16,0),0)</f>
        <v>0</v>
      </c>
      <c r="K23" s="119">
        <f>IFERROR(VLOOKUP(B23,Solidarietà!A$12:P$100,16,0),0)</f>
        <v>0</v>
      </c>
      <c r="L23" s="118">
        <f>IFERROR(VLOOKUP(B23,Lario!A:Q,16,0),0)</f>
        <v>0</v>
      </c>
      <c r="M23" s="118">
        <f>IFERROR(VLOOKUP(C23,Lario!B:R,16,0),0)</f>
        <v>0</v>
      </c>
      <c r="N23" s="118">
        <f>IFERROR(VLOOKUP(B23,'200 Miglia CR'!A:P,16,0),0)</f>
        <v>0</v>
      </c>
      <c r="O23" s="119">
        <f>IFERROR(VLOOKUP($B23,Ambrosiano!A$12:P$100,16,0),0)</f>
        <v>0</v>
      </c>
      <c r="P23" s="122"/>
      <c r="Q23" s="120">
        <f t="shared" si="4"/>
        <v>154.05200000000002</v>
      </c>
      <c r="R23" s="8"/>
      <c r="S23" s="123">
        <f t="shared" si="5"/>
        <v>2</v>
      </c>
      <c r="T23" s="121">
        <f>VLOOKUP(S23,Regolamento!J$6:L$14,3,0)</f>
        <v>1.05</v>
      </c>
      <c r="U23" s="8"/>
      <c r="V23" s="125">
        <f t="shared" si="6"/>
        <v>161.75460000000004</v>
      </c>
      <c r="Y23" s="69"/>
      <c r="AB23" s="69"/>
    </row>
    <row r="24" spans="1:28" x14ac:dyDescent="0.25">
      <c r="A24">
        <v>19</v>
      </c>
      <c r="B24" t="s">
        <v>674</v>
      </c>
      <c r="C24" s="12" t="str">
        <f>IFERROR(VLOOKUP(B24,concorrenti!A:C,3,0)," ")</f>
        <v>A</v>
      </c>
      <c r="D24" s="12">
        <f>VLOOKUP(B24,concorrenti!A:E,5,0)</f>
        <v>0</v>
      </c>
      <c r="E24" s="56" t="str">
        <f>VLOOKUP(B24,concorrenti!A$2:G$323,2,0)</f>
        <v>CAVEC</v>
      </c>
      <c r="F24" s="118">
        <f>IFERROR(VLOOKUP(B24,'TROFEO Nora'!A$11:Q$99,17,0),0)</f>
        <v>0</v>
      </c>
      <c r="G24" s="119">
        <f>IFERROR(VLOOKUP(B24,Castellotti!A$11:Q$102,17,0),0)</f>
        <v>157.94999999999999</v>
      </c>
      <c r="H24" s="119">
        <f>IFERROR(VLOOKUP(B24,'Castelli Pavesi'!A$12:Q$100,17,0),0)</f>
        <v>0</v>
      </c>
      <c r="I24" s="118">
        <f>IFERROR(VLOOKUP(B24,'Coppa Monza'!A$12:Q$100,17,0),0)</f>
        <v>0</v>
      </c>
      <c r="J24" s="118">
        <f>IFERROR(VLOOKUP(B24,Maserati!A$12:P$100,16,0),0)</f>
        <v>0</v>
      </c>
      <c r="K24" s="119">
        <f>IFERROR(VLOOKUP(B24,Solidarietà!A$12:P$100,16,0),0)</f>
        <v>0</v>
      </c>
      <c r="L24" s="118">
        <f>IFERROR(VLOOKUP(B24,Lario!A:Q,16,0),0)</f>
        <v>0</v>
      </c>
      <c r="M24" s="118">
        <f>IFERROR(VLOOKUP(C24,Lario!B:R,16,0),0)</f>
        <v>0</v>
      </c>
      <c r="N24" s="118">
        <f>IFERROR(VLOOKUP(B24,'200 Miglia CR'!A:P,16,0),0)</f>
        <v>0</v>
      </c>
      <c r="O24" s="119">
        <f>IFERROR(VLOOKUP($B24,Ambrosiano!A$12:P$100,16,0),0)</f>
        <v>0</v>
      </c>
      <c r="P24" s="122"/>
      <c r="Q24" s="120">
        <f t="shared" si="4"/>
        <v>157.94999999999999</v>
      </c>
      <c r="R24" s="8"/>
      <c r="S24" s="123">
        <f t="shared" si="5"/>
        <v>1</v>
      </c>
      <c r="T24" s="121">
        <f>VLOOKUP(S24,Regolamento!J$6:L$14,3,0)</f>
        <v>1</v>
      </c>
      <c r="U24" s="8"/>
      <c r="V24" s="125">
        <f t="shared" si="6"/>
        <v>157.94999999999999</v>
      </c>
      <c r="Y24" s="69"/>
      <c r="AB24" s="69"/>
    </row>
    <row r="25" spans="1:28" x14ac:dyDescent="0.25">
      <c r="A25">
        <v>20</v>
      </c>
      <c r="B25" s="8" t="s">
        <v>159</v>
      </c>
      <c r="C25" s="12" t="str">
        <f>IFERROR(VLOOKUP(B25,concorrenti!A:C,3,0)," ")</f>
        <v>A</v>
      </c>
      <c r="D25" s="12" t="str">
        <f>VLOOKUP(B25,concorrenti!A:E,5,0)</f>
        <v>X</v>
      </c>
      <c r="E25" s="56" t="str">
        <f>VLOOKUP(B25,concorrenti!A$2:G$323,2,0)</f>
        <v>VCC COMO</v>
      </c>
      <c r="F25" s="118">
        <f>IFERROR(VLOOKUP(B25,'TROFEO Nora'!A$11:Q$99,17,0),0)</f>
        <v>0</v>
      </c>
      <c r="G25" s="249">
        <f>IFERROR(VLOOKUP(B25,Castellotti!A$11:Q$102,17,0),0)</f>
        <v>47.384999999999998</v>
      </c>
      <c r="H25" s="119">
        <f>IFERROR(VLOOKUP(B25,'Castelli Pavesi'!A$12:Q$100,17,0),0)</f>
        <v>0</v>
      </c>
      <c r="I25" s="249">
        <f>IFERROR(VLOOKUP(B25,'Coppa Monza'!A$12:Q$100,17,0),0)</f>
        <v>99.712000000000018</v>
      </c>
      <c r="J25" s="119">
        <f>IFERROR(VLOOKUP(B25,Maserati!A$12:P$100,16,0),0)</f>
        <v>0</v>
      </c>
      <c r="K25" s="119">
        <f>IFERROR(VLOOKUP(B25,Solidarietà!A$12:P$100,16,0),0)</f>
        <v>0</v>
      </c>
      <c r="L25" s="120">
        <f>IFERROR(VLOOKUP(B25,Lario!A:Q,16,0),0)</f>
        <v>0</v>
      </c>
      <c r="M25" s="118">
        <f>IFERROR(VLOOKUP(C25,Lario!B:R,16,0),0)</f>
        <v>0</v>
      </c>
      <c r="N25" s="118">
        <f>IFERROR(VLOOKUP(B25,'200 Miglia CR'!A:P,16,0),0)</f>
        <v>0</v>
      </c>
      <c r="O25" s="119">
        <f>IFERROR(VLOOKUP($B25,Ambrosiano!A$12:P$100,16,0),0)</f>
        <v>0</v>
      </c>
      <c r="Q25" s="120">
        <f t="shared" si="4"/>
        <v>147.09700000000001</v>
      </c>
      <c r="S25" s="43">
        <f t="shared" si="5"/>
        <v>2</v>
      </c>
      <c r="T25" s="121">
        <f>VLOOKUP(S25,Regolamento!J$6:L$14,3,0)</f>
        <v>1.05</v>
      </c>
      <c r="V25" s="125">
        <f t="shared" si="6"/>
        <v>154.45185000000001</v>
      </c>
      <c r="X25"/>
      <c r="AB25" s="69"/>
    </row>
    <row r="26" spans="1:28" x14ac:dyDescent="0.25">
      <c r="A26">
        <v>21</v>
      </c>
      <c r="B26" s="67" t="s">
        <v>373</v>
      </c>
      <c r="C26" s="12" t="str">
        <f>IFERROR(VLOOKUP(B26,concorrenti!A:C,3,0)," ")</f>
        <v>A</v>
      </c>
      <c r="D26" s="12">
        <f>VLOOKUP(B26,concorrenti!A:E,5,0)</f>
        <v>0</v>
      </c>
      <c r="E26" s="56" t="str">
        <f>VLOOKUP(B26,concorrenti!A$2:G$323,2,0)</f>
        <v>CAVEM</v>
      </c>
      <c r="F26" s="118">
        <f>IFERROR(VLOOKUP(B26,'TROFEO Nora'!A$11:Q$99,17,0),0)</f>
        <v>83.848799999999997</v>
      </c>
      <c r="G26" s="119">
        <f>IFERROR(VLOOKUP(B26,Castellotti!A$11:Q$102,17,0),0)</f>
        <v>63.180000000000007</v>
      </c>
      <c r="H26" s="119">
        <f>IFERROR(VLOOKUP(B26,'Castelli Pavesi'!A$12:Q$100,17,0),0)</f>
        <v>0</v>
      </c>
      <c r="I26" s="118">
        <f>IFERROR(VLOOKUP(B26,'Coppa Monza'!A$12:Q$100,17,0),0)</f>
        <v>0</v>
      </c>
      <c r="J26" s="118">
        <f>IFERROR(VLOOKUP(B26,Maserati!A$12:P$100,16,0),0)</f>
        <v>0</v>
      </c>
      <c r="K26" s="119">
        <f>IFERROR(VLOOKUP(B26,Solidarietà!A$12:P$100,16,0),0)</f>
        <v>0</v>
      </c>
      <c r="L26" s="118">
        <f>IFERROR(VLOOKUP(B26,Lario!A:Q,16,0),0)</f>
        <v>0</v>
      </c>
      <c r="M26" s="118">
        <f>IFERROR(VLOOKUP(C26,Lario!B:R,16,0),0)</f>
        <v>0</v>
      </c>
      <c r="N26" s="118">
        <f>IFERROR(VLOOKUP(B26,'200 Miglia CR'!A:P,16,0),0)</f>
        <v>0</v>
      </c>
      <c r="O26" s="119">
        <f>IFERROR(VLOOKUP($B26,Ambrosiano!A$12:P$100,16,0),0)</f>
        <v>0</v>
      </c>
      <c r="P26" s="122"/>
      <c r="Q26" s="120">
        <f t="shared" si="4"/>
        <v>147.02879999999999</v>
      </c>
      <c r="R26" s="8"/>
      <c r="S26" s="123">
        <f t="shared" si="5"/>
        <v>2</v>
      </c>
      <c r="T26" s="124">
        <f>VLOOKUP(S26,Regolamento!J$6:L$14,3,0)</f>
        <v>1.05</v>
      </c>
      <c r="U26" s="8"/>
      <c r="V26" s="125">
        <f t="shared" si="6"/>
        <v>154.38023999999999</v>
      </c>
      <c r="X26"/>
      <c r="AB26" s="69"/>
    </row>
    <row r="27" spans="1:28" x14ac:dyDescent="0.25">
      <c r="A27">
        <v>22</v>
      </c>
      <c r="B27" s="8" t="s">
        <v>291</v>
      </c>
      <c r="C27" s="12" t="str">
        <f>IFERROR(VLOOKUP(B27,concorrenti!A:C,3,0)," ")</f>
        <v>A</v>
      </c>
      <c r="D27" s="12">
        <f>VLOOKUP(B27,concorrenti!A:E,5,0)</f>
        <v>0</v>
      </c>
      <c r="E27" s="56" t="str">
        <f>VLOOKUP(B27,concorrenti!A$2:G$323,2,0)</f>
        <v xml:space="preserve"> PROGETTO MITE</v>
      </c>
      <c r="F27" s="118">
        <f>IFERROR(VLOOKUP(B27,'TROFEO Nora'!A$11:Q$99,17,0),0)</f>
        <v>86.553600000000003</v>
      </c>
      <c r="G27" s="119">
        <f>IFERROR(VLOOKUP(B27,Castellotti!A$11:Q$102,17,0),0)</f>
        <v>60.021000000000001</v>
      </c>
      <c r="H27" s="119">
        <f>IFERROR(VLOOKUP(B27,'Castelli Pavesi'!A$12:Q$100,17,0),0)</f>
        <v>0</v>
      </c>
      <c r="I27" s="118">
        <f>IFERROR(VLOOKUP(B27,'Coppa Monza'!A$12:Q$100,17,0),0)</f>
        <v>0</v>
      </c>
      <c r="J27" s="118">
        <f>IFERROR(VLOOKUP(B27,Maserati!A$12:P$100,16,0),0)</f>
        <v>0</v>
      </c>
      <c r="K27" s="119">
        <f>IFERROR(VLOOKUP(B27,Solidarietà!A$12:P$100,16,0),0)</f>
        <v>0</v>
      </c>
      <c r="L27" s="118">
        <f>IFERROR(VLOOKUP(B27,Lario!A:Q,16,0),0)</f>
        <v>0</v>
      </c>
      <c r="M27" s="118">
        <f>IFERROR(VLOOKUP(C27,Lario!B:R,16,0),0)</f>
        <v>0</v>
      </c>
      <c r="N27" s="118">
        <f>IFERROR(VLOOKUP(B27,'200 Miglia CR'!A:P,16,0),0)</f>
        <v>0</v>
      </c>
      <c r="O27" s="119">
        <f>IFERROR(VLOOKUP($B27,Ambrosiano!A$12:P$100,16,0),0)</f>
        <v>0</v>
      </c>
      <c r="P27" s="75"/>
      <c r="Q27" s="120">
        <f t="shared" si="4"/>
        <v>146.5746</v>
      </c>
      <c r="S27" s="43">
        <f t="shared" si="5"/>
        <v>2</v>
      </c>
      <c r="T27" s="121">
        <f>VLOOKUP(S27,Regolamento!J$6:L$14,3,0)</f>
        <v>1.05</v>
      </c>
      <c r="V27" s="120">
        <f t="shared" si="6"/>
        <v>153.90333000000001</v>
      </c>
      <c r="X27"/>
      <c r="AB27" s="69"/>
    </row>
    <row r="28" spans="1:28" x14ac:dyDescent="0.25">
      <c r="A28">
        <v>23</v>
      </c>
      <c r="B28" s="8" t="s">
        <v>65</v>
      </c>
      <c r="C28" s="12" t="str">
        <f>IFERROR(VLOOKUP(B28,concorrenti!A:C,3,0)," ")</f>
        <v>A</v>
      </c>
      <c r="D28" s="12">
        <f>VLOOKUP(B28,concorrenti!A:E,5,0)</f>
        <v>0</v>
      </c>
      <c r="E28" s="56" t="str">
        <f>VLOOKUP(B28,concorrenti!A$2:G$323,2,0)</f>
        <v>CASTELLOTTI</v>
      </c>
      <c r="F28" s="118">
        <f>IFERROR(VLOOKUP(B28,'TROFEO Nora'!A$11:Q$99,17,0),0)</f>
        <v>0</v>
      </c>
      <c r="G28" s="119">
        <f>IFERROR(VLOOKUP(B28,Castellotti!A$11:Q$102,17,0),0)</f>
        <v>78.974999999999994</v>
      </c>
      <c r="H28" s="119">
        <f>IFERROR(VLOOKUP(B28,'Castelli Pavesi'!A$12:Q$100,17,0),0)</f>
        <v>66.015000000000001</v>
      </c>
      <c r="I28" s="118">
        <f>IFERROR(VLOOKUP(B28,'Coppa Monza'!A$12:Q$100,17,0),0)</f>
        <v>0</v>
      </c>
      <c r="J28" s="118">
        <f>IFERROR(VLOOKUP(B28,Maserati!A$12:P$100,16,0),0)</f>
        <v>0</v>
      </c>
      <c r="K28" s="119">
        <f>IFERROR(VLOOKUP(B28,Solidarietà!A$12:P$100,16,0),0)</f>
        <v>0</v>
      </c>
      <c r="L28" s="118">
        <f>IFERROR(VLOOKUP(B28,Lario!A:Q,16,0),0)</f>
        <v>0</v>
      </c>
      <c r="M28" s="118">
        <f>IFERROR(VLOOKUP(C28,Lario!B:R,16,0),0)</f>
        <v>0</v>
      </c>
      <c r="N28" s="118">
        <f>IFERROR(VLOOKUP(B28,'200 Miglia CR'!A:P,16,0),0)</f>
        <v>0</v>
      </c>
      <c r="O28" s="119">
        <f>IFERROR(VLOOKUP($B28,Ambrosiano!A$12:P$100,16,0),0)</f>
        <v>0</v>
      </c>
      <c r="P28" s="122"/>
      <c r="Q28" s="120">
        <f t="shared" si="4"/>
        <v>144.99</v>
      </c>
      <c r="R28" s="8"/>
      <c r="S28" s="123">
        <f t="shared" si="5"/>
        <v>2</v>
      </c>
      <c r="T28" s="121">
        <f>VLOOKUP(S28,Regolamento!J$6:L$14,3,0)</f>
        <v>1.05</v>
      </c>
      <c r="U28" s="8"/>
      <c r="V28" s="125">
        <f t="shared" si="6"/>
        <v>152.23950000000002</v>
      </c>
      <c r="Y28" s="69"/>
      <c r="AB28" s="69"/>
    </row>
    <row r="29" spans="1:28" x14ac:dyDescent="0.25">
      <c r="A29">
        <v>24</v>
      </c>
      <c r="B29" s="8" t="s">
        <v>593</v>
      </c>
      <c r="C29" s="12" t="str">
        <f>IFERROR(VLOOKUP(B29,concorrenti!A:C,3,0)," ")</f>
        <v>A</v>
      </c>
      <c r="D29" s="12">
        <f>VLOOKUP(B29,concorrenti!A:E,5,0)</f>
        <v>0</v>
      </c>
      <c r="E29" s="56" t="str">
        <f>VLOOKUP(B29,concorrenti!A$2:G$323,2,0)</f>
        <v>CASTELLOTTI</v>
      </c>
      <c r="F29" s="118">
        <f>IFERROR(VLOOKUP(B29,'TROFEO Nora'!A$11:Q$99,17,0),0)</f>
        <v>67.62</v>
      </c>
      <c r="G29" s="119">
        <f>IFERROR(VLOOKUP(B29,Castellotti!A$11:Q$102,17,0),0)</f>
        <v>0</v>
      </c>
      <c r="H29" s="119">
        <f>IFERROR(VLOOKUP(B29,'Castelli Pavesi'!A$12:Q$100,17,0),0)</f>
        <v>0</v>
      </c>
      <c r="I29" s="118">
        <f>IFERROR(VLOOKUP(B29,'Coppa Monza'!A$12:Q$100,17,0),0)</f>
        <v>73.472000000000008</v>
      </c>
      <c r="J29" s="118">
        <f>IFERROR(VLOOKUP(B29,Maserati!A$12:P$100,16,0),0)</f>
        <v>0</v>
      </c>
      <c r="K29" s="119">
        <f>IFERROR(VLOOKUP(B29,Solidarietà!A$12:P$100,16,0),0)</f>
        <v>0</v>
      </c>
      <c r="L29" s="118">
        <f>IFERROR(VLOOKUP(B29,Lario!A:Q,16,0),0)</f>
        <v>0</v>
      </c>
      <c r="M29" s="118">
        <f>IFERROR(VLOOKUP(C29,Lario!B:R,16,0),0)</f>
        <v>0</v>
      </c>
      <c r="N29" s="118">
        <f>IFERROR(VLOOKUP(B29,'200 Miglia CR'!A:P,16,0),0)</f>
        <v>0</v>
      </c>
      <c r="O29" s="119">
        <f>IFERROR(VLOOKUP($B29,Ambrosiano!A$12:P$100,16,0),0)</f>
        <v>0</v>
      </c>
      <c r="P29" s="122"/>
      <c r="Q29" s="120">
        <f t="shared" si="4"/>
        <v>141.09200000000001</v>
      </c>
      <c r="R29" s="8"/>
      <c r="S29" s="123">
        <f t="shared" si="5"/>
        <v>2</v>
      </c>
      <c r="T29" s="121">
        <f>VLOOKUP(S29,Regolamento!J$6:L$14,3,0)</f>
        <v>1.05</v>
      </c>
      <c r="U29" s="8"/>
      <c r="V29" s="125">
        <f t="shared" si="6"/>
        <v>148.14660000000001</v>
      </c>
      <c r="Y29" s="69"/>
      <c r="AB29" s="69"/>
    </row>
    <row r="30" spans="1:28" x14ac:dyDescent="0.25">
      <c r="A30">
        <v>25</v>
      </c>
      <c r="B30" s="8" t="s">
        <v>22</v>
      </c>
      <c r="C30" s="12" t="str">
        <f>IFERROR(VLOOKUP(B30,concorrenti!A:C,3,0)," ")</f>
        <v>A</v>
      </c>
      <c r="D30" s="12">
        <f>VLOOKUP(B30,concorrenti!A:E,5,0)</f>
        <v>0</v>
      </c>
      <c r="E30" s="56" t="str">
        <f>VLOOKUP(B30,concorrenti!A$2:G$323,2,0)</f>
        <v>CASTELLOTTI</v>
      </c>
      <c r="F30" s="118">
        <f>IFERROR(VLOOKUP(B30,'TROFEO Nora'!A$11:Q$99,17,0),0)</f>
        <v>64.915200000000013</v>
      </c>
      <c r="G30" s="119">
        <f>IFERROR(VLOOKUP(B30,Castellotti!A$11:Q$102,17,0),0)</f>
        <v>75.816000000000003</v>
      </c>
      <c r="H30" s="119">
        <f>IFERROR(VLOOKUP(B30,'Castelli Pavesi'!A$12:Q$100,17,0),0)</f>
        <v>0</v>
      </c>
      <c r="I30" s="118">
        <f>IFERROR(VLOOKUP(B30,'Coppa Monza'!A$12:Q$100,17,0),0)</f>
        <v>0</v>
      </c>
      <c r="J30" s="118">
        <f>IFERROR(VLOOKUP(B30,Maserati!A$12:P$100,16,0),0)</f>
        <v>0</v>
      </c>
      <c r="K30" s="119">
        <f>IFERROR(VLOOKUP(B30,Solidarietà!A$12:P$100,16,0),0)</f>
        <v>0</v>
      </c>
      <c r="L30" s="118">
        <f>IFERROR(VLOOKUP(B30,Lario!A:Q,16,0),0)</f>
        <v>0</v>
      </c>
      <c r="M30" s="118">
        <f>IFERROR(VLOOKUP(C30,Lario!B:R,16,0),0)</f>
        <v>0</v>
      </c>
      <c r="N30" s="118">
        <f>IFERROR(VLOOKUP(B30,'200 Miglia CR'!A:P,16,0),0)</f>
        <v>0</v>
      </c>
      <c r="O30" s="119">
        <f>IFERROR(VLOOKUP($B30,Ambrosiano!A$12:P$100,16,0),0)</f>
        <v>0</v>
      </c>
      <c r="P30" s="75"/>
      <c r="Q30" s="120">
        <f t="shared" si="4"/>
        <v>140.7312</v>
      </c>
      <c r="S30" s="43">
        <f t="shared" si="5"/>
        <v>2</v>
      </c>
      <c r="T30" s="121">
        <f>VLOOKUP(S30,Regolamento!J$6:L$14,3,0)</f>
        <v>1.05</v>
      </c>
      <c r="V30" s="125">
        <f t="shared" si="6"/>
        <v>147.76776000000001</v>
      </c>
      <c r="Y30" s="69"/>
      <c r="AB30" s="69"/>
    </row>
    <row r="31" spans="1:28" x14ac:dyDescent="0.25">
      <c r="A31">
        <v>26</v>
      </c>
      <c r="B31" s="8" t="s">
        <v>292</v>
      </c>
      <c r="C31" s="12" t="str">
        <f>IFERROR(VLOOKUP(B31,concorrenti!A:C,3,0)," ")</f>
        <v>A</v>
      </c>
      <c r="D31" s="12">
        <f>VLOOKUP(B31,concorrenti!A:E,5,0)</f>
        <v>0</v>
      </c>
      <c r="E31" s="56" t="str">
        <f>VLOOKUP(B31,concorrenti!A$2:G$323,2,0)</f>
        <v>VALTELLINA</v>
      </c>
      <c r="F31" s="118">
        <f>IFERROR(VLOOKUP(B31,'TROFEO Nora'!A$11:Q$99,17,0),0)</f>
        <v>56.800799999999995</v>
      </c>
      <c r="G31" s="119">
        <f>IFERROR(VLOOKUP(B31,Castellotti!A$11:Q$102,17,0),0)</f>
        <v>9.4770000000000003</v>
      </c>
      <c r="H31" s="119">
        <f>IFERROR(VLOOKUP(B31,'Castelli Pavesi'!A$12:Q$100,17,0),0)</f>
        <v>63.814499999999995</v>
      </c>
      <c r="I31" s="118">
        <f>IFERROR(VLOOKUP(B31,'Coppa Monza'!A$12:Q$100,17,0),0)</f>
        <v>0</v>
      </c>
      <c r="J31" s="118">
        <f>IFERROR(VLOOKUP(B31,Maserati!A$12:P$100,16,0),0)</f>
        <v>0</v>
      </c>
      <c r="K31" s="119">
        <f>IFERROR(VLOOKUP(B31,Solidarietà!A$12:P$100,16,0),0)</f>
        <v>0</v>
      </c>
      <c r="L31" s="118">
        <f>IFERROR(VLOOKUP(B31,Lario!A:Q,16,0),0)</f>
        <v>0</v>
      </c>
      <c r="M31" s="118">
        <f>IFERROR(VLOOKUP(C31,Lario!B:R,16,0),0)</f>
        <v>0</v>
      </c>
      <c r="N31" s="118">
        <f>IFERROR(VLOOKUP(B31,'200 Miglia CR'!A:P,16,0),0)</f>
        <v>0</v>
      </c>
      <c r="O31" s="119">
        <f>IFERROR(VLOOKUP($B31,Ambrosiano!A$12:P$100,16,0),0)</f>
        <v>0</v>
      </c>
      <c r="Q31" s="120">
        <f t="shared" si="4"/>
        <v>130.09229999999999</v>
      </c>
      <c r="S31" s="43">
        <f t="shared" si="5"/>
        <v>3</v>
      </c>
      <c r="T31" s="121">
        <f>VLOOKUP(S31,Regolamento!J$6:L$14,3,0)</f>
        <v>1.1000000000000001</v>
      </c>
      <c r="V31" s="120">
        <f t="shared" si="6"/>
        <v>143.10153</v>
      </c>
      <c r="X31"/>
      <c r="AB31" s="69"/>
    </row>
    <row r="32" spans="1:28" x14ac:dyDescent="0.25">
      <c r="A32">
        <v>27</v>
      </c>
      <c r="B32" s="67" t="s">
        <v>181</v>
      </c>
      <c r="C32" s="12" t="str">
        <f>IFERROR(VLOOKUP(B32,concorrenti!A:C,3,0)," ")</f>
        <v>A</v>
      </c>
      <c r="D32" s="12">
        <f>VLOOKUP(B32,concorrenti!A:E,5,0)</f>
        <v>0</v>
      </c>
      <c r="E32" s="56" t="str">
        <f>VLOOKUP(B32,concorrenti!A$2:G$323,2,0)</f>
        <v>OROBICO</v>
      </c>
      <c r="F32" s="118">
        <f>IFERROR(VLOOKUP(B32,'TROFEO Nora'!A$11:Q$99,17,0),0)</f>
        <v>40.572000000000003</v>
      </c>
      <c r="G32" s="119">
        <f>IFERROR(VLOOKUP(B32,Castellotti!A$11:Q$102,17,0),0)</f>
        <v>3.1590000000000003</v>
      </c>
      <c r="H32" s="119">
        <f>IFERROR(VLOOKUP(B32,'Castelli Pavesi'!A$12:Q$100,17,0),0)</f>
        <v>55.012500000000003</v>
      </c>
      <c r="I32" s="118">
        <f>IFERROR(VLOOKUP(B32,'Coppa Monza'!A$12:Q$100,17,0),0)</f>
        <v>23.616000000000003</v>
      </c>
      <c r="J32" s="118">
        <f>IFERROR(VLOOKUP(B32,Maserati!A$12:P$100,16,0),0)</f>
        <v>0</v>
      </c>
      <c r="K32" s="119">
        <f>IFERROR(VLOOKUP(B32,Solidarietà!A$12:P$100,16,0),0)</f>
        <v>0</v>
      </c>
      <c r="L32" s="118">
        <f>IFERROR(VLOOKUP(B32,Lario!A:Q,16,0),0)</f>
        <v>0</v>
      </c>
      <c r="M32" s="118">
        <f>IFERROR(VLOOKUP(C32,Lario!B:R,16,0),0)</f>
        <v>0</v>
      </c>
      <c r="N32" s="118">
        <f>IFERROR(VLOOKUP(B32,'200 Miglia CR'!A:P,16,0),0)</f>
        <v>0</v>
      </c>
      <c r="O32" s="119">
        <f>IFERROR(VLOOKUP($B32,Ambrosiano!A$12:P$100,16,0),0)</f>
        <v>0</v>
      </c>
      <c r="P32" s="122"/>
      <c r="Q32" s="120">
        <f t="shared" si="4"/>
        <v>122.35950000000001</v>
      </c>
      <c r="R32" s="8"/>
      <c r="S32" s="123">
        <f t="shared" si="5"/>
        <v>4</v>
      </c>
      <c r="T32" s="124">
        <f>VLOOKUP(S32,Regolamento!J$6:L$14,3,0)</f>
        <v>1.1499999999999999</v>
      </c>
      <c r="U32" s="8"/>
      <c r="V32" s="125">
        <f t="shared" si="6"/>
        <v>140.713425</v>
      </c>
      <c r="X32"/>
      <c r="AB32" s="69"/>
    </row>
    <row r="33" spans="1:29" x14ac:dyDescent="0.25">
      <c r="A33">
        <v>28</v>
      </c>
      <c r="B33" s="8" t="s">
        <v>151</v>
      </c>
      <c r="C33" s="12" t="str">
        <f>IFERROR(VLOOKUP(B33,concorrenti!A:C,3,0)," ")</f>
        <v>A</v>
      </c>
      <c r="D33" s="12">
        <f>VLOOKUP(B33,concorrenti!A:E,5,0)</f>
        <v>0</v>
      </c>
      <c r="E33" s="56" t="str">
        <f>VLOOKUP(B33,concorrenti!A$2:G$323,2,0)</f>
        <v>OROBICO</v>
      </c>
      <c r="F33" s="118">
        <f>IFERROR(VLOOKUP(B33,'TROFEO Nora'!A$11:Q$99,17,0),0)</f>
        <v>78.4392</v>
      </c>
      <c r="G33" s="119">
        <f>IFERROR(VLOOKUP(B33,Castellotti!A$11:Q$102,17,0),0)</f>
        <v>0</v>
      </c>
      <c r="H33" s="119">
        <f>IFERROR(VLOOKUP(B33,'Castelli Pavesi'!A$12:Q$100,17,0),0)</f>
        <v>0</v>
      </c>
      <c r="I33" s="118">
        <f>IFERROR(VLOOKUP(B33,'Coppa Monza'!A$12:Q$100,17,0),0)</f>
        <v>44.608000000000004</v>
      </c>
      <c r="J33" s="118">
        <f>IFERROR(VLOOKUP(B33,Maserati!A$12:P$100,16,0),0)</f>
        <v>0</v>
      </c>
      <c r="K33" s="119">
        <f>IFERROR(VLOOKUP(B33,Solidarietà!A$12:P$100,16,0),0)</f>
        <v>0</v>
      </c>
      <c r="L33" s="118">
        <f>IFERROR(VLOOKUP(B33,Lario!A:Q,16,0),0)</f>
        <v>0</v>
      </c>
      <c r="M33" s="118">
        <f>IFERROR(VLOOKUP(C33,Lario!B:R,16,0),0)</f>
        <v>0</v>
      </c>
      <c r="N33" s="118">
        <f>IFERROR(VLOOKUP(B33,'200 Miglia CR'!A:P,16,0),0)</f>
        <v>0</v>
      </c>
      <c r="O33" s="119">
        <f>IFERROR(VLOOKUP($B33,Ambrosiano!A$12:P$100,16,0),0)</f>
        <v>0</v>
      </c>
      <c r="P33" s="122"/>
      <c r="Q33" s="120">
        <f t="shared" si="4"/>
        <v>123.0472</v>
      </c>
      <c r="R33" s="8"/>
      <c r="S33" s="123">
        <f t="shared" si="5"/>
        <v>2</v>
      </c>
      <c r="T33" s="124">
        <f>VLOOKUP(S33,Regolamento!J$6:L$14,3,0)</f>
        <v>1.05</v>
      </c>
      <c r="U33" s="8"/>
      <c r="V33" s="125">
        <f t="shared" si="6"/>
        <v>129.19956000000002</v>
      </c>
      <c r="X33"/>
      <c r="AB33" s="69"/>
    </row>
    <row r="34" spans="1:29" x14ac:dyDescent="0.25">
      <c r="A34">
        <v>29</v>
      </c>
      <c r="B34" t="s">
        <v>444</v>
      </c>
      <c r="C34" s="12" t="str">
        <f>IFERROR(VLOOKUP(B34,concorrenti!A:C,3,0)," ")</f>
        <v>A</v>
      </c>
      <c r="D34" s="12">
        <f>VLOOKUP(B34,concorrenti!A:E,5,0)</f>
        <v>0</v>
      </c>
      <c r="E34" s="56" t="str">
        <f>VLOOKUP(B34,concorrenti!A$2:G$323,2,0)</f>
        <v>CAMS CASTIGLIONESE</v>
      </c>
      <c r="F34" s="118">
        <f>IFERROR(VLOOKUP(B34,'TROFEO Nora'!A$11:Q$99,17,0),0)</f>
        <v>0</v>
      </c>
      <c r="G34" s="119">
        <f>IFERROR(VLOOKUP(B34,Castellotti!A$11:Q$102,17,0),0)</f>
        <v>120.042</v>
      </c>
      <c r="H34" s="119">
        <f>IFERROR(VLOOKUP(B34,'Castelli Pavesi'!A$12:Q$100,17,0),0)</f>
        <v>0</v>
      </c>
      <c r="I34" s="118">
        <f>IFERROR(VLOOKUP(B34,'Coppa Monza'!A$12:Q$100,17,0),0)</f>
        <v>0</v>
      </c>
      <c r="J34" s="118">
        <f>IFERROR(VLOOKUP(B34,Maserati!A$12:P$100,16,0),0)</f>
        <v>0</v>
      </c>
      <c r="K34" s="119">
        <f>IFERROR(VLOOKUP(B34,Solidarietà!A$12:P$100,16,0),0)</f>
        <v>0</v>
      </c>
      <c r="L34" s="118">
        <f>IFERROR(VLOOKUP(B34,Lario!A:Q,16,0),0)</f>
        <v>0</v>
      </c>
      <c r="M34" s="118">
        <f>IFERROR(VLOOKUP(C34,Lario!B:R,16,0),0)</f>
        <v>0</v>
      </c>
      <c r="N34" s="118">
        <f>IFERROR(VLOOKUP(B34,'200 Miglia CR'!A:P,16,0),0)</f>
        <v>0</v>
      </c>
      <c r="O34" s="119">
        <f>IFERROR(VLOOKUP($B34,Ambrosiano!A$12:P$100,16,0),0)</f>
        <v>0</v>
      </c>
      <c r="P34" s="122"/>
      <c r="Q34" s="120">
        <f t="shared" si="4"/>
        <v>120.042</v>
      </c>
      <c r="R34" s="8"/>
      <c r="S34" s="123">
        <f t="shared" si="5"/>
        <v>1</v>
      </c>
      <c r="T34" s="121">
        <f>VLOOKUP(S34,Regolamento!J$6:L$14,3,0)</f>
        <v>1</v>
      </c>
      <c r="U34" s="8"/>
      <c r="V34" s="125">
        <f t="shared" si="6"/>
        <v>120.042</v>
      </c>
      <c r="X34"/>
      <c r="AB34" s="69"/>
    </row>
    <row r="35" spans="1:29" x14ac:dyDescent="0.25">
      <c r="A35">
        <v>30</v>
      </c>
      <c r="B35" s="8" t="s">
        <v>495</v>
      </c>
      <c r="C35" s="12" t="str">
        <f>IFERROR(VLOOKUP(B35,concorrenti!A:C,3,0)," ")</f>
        <v>B</v>
      </c>
      <c r="D35" s="12">
        <f>VLOOKUP(B35,concorrenti!A:E,5,0)</f>
        <v>0</v>
      </c>
      <c r="E35" s="56" t="str">
        <f>VLOOKUP(B35,concorrenti!A$2:G$323,2,0)</f>
        <v>CMAE</v>
      </c>
      <c r="F35" s="118">
        <f>IFERROR(VLOOKUP(B35,'TROFEO Nora'!A$11:Q$99,17,0),0)</f>
        <v>0</v>
      </c>
      <c r="G35" s="119">
        <f>IFERROR(VLOOKUP(B35,Castellotti!A$11:Q$102,17,0),0)</f>
        <v>0</v>
      </c>
      <c r="H35" s="250">
        <f>IFERROR(VLOOKUP(B35,'Castelli Pavesi'!A$12:Q$100,17,0),0)</f>
        <v>57.213000000000001</v>
      </c>
      <c r="I35" s="241">
        <f>IFERROR(VLOOKUP(B35,'Coppa Monza'!A$12:Q$100,17,0),0)</f>
        <v>41.984000000000009</v>
      </c>
      <c r="J35" s="118">
        <f>IFERROR(VLOOKUP(B35,Maserati!A$12:P$100,16,0),0)</f>
        <v>0</v>
      </c>
      <c r="K35" s="119">
        <f>IFERROR(VLOOKUP(B35,Solidarietà!A$12:P$100,16,0),0)</f>
        <v>0</v>
      </c>
      <c r="L35" s="118">
        <f>IFERROR(VLOOKUP(B35,Lario!A:Q,16,0),0)</f>
        <v>0</v>
      </c>
      <c r="M35" s="118">
        <f>IFERROR(VLOOKUP(C35,Lario!B:R,16,0),0)</f>
        <v>0</v>
      </c>
      <c r="N35" s="118">
        <f>IFERROR(VLOOKUP(B35,'200 Miglia CR'!A:P,16,0),0)</f>
        <v>0</v>
      </c>
      <c r="O35" s="119">
        <f>IFERROR(VLOOKUP($B35,Ambrosiano!A$12:P$100,16,0),0)</f>
        <v>0</v>
      </c>
      <c r="P35" s="122"/>
      <c r="Q35" s="120">
        <f t="shared" si="4"/>
        <v>99.197000000000003</v>
      </c>
      <c r="R35" s="8"/>
      <c r="S35" s="123">
        <f t="shared" si="5"/>
        <v>2</v>
      </c>
      <c r="T35" s="121">
        <f>VLOOKUP(S35,Regolamento!J$6:L$14,3,0)</f>
        <v>1.05</v>
      </c>
      <c r="U35" s="8"/>
      <c r="V35" s="125">
        <f t="shared" si="6"/>
        <v>104.15685000000001</v>
      </c>
      <c r="X35"/>
      <c r="AB35" s="69"/>
    </row>
    <row r="36" spans="1:29" x14ac:dyDescent="0.25">
      <c r="A36">
        <v>31</v>
      </c>
      <c r="B36" s="8" t="s">
        <v>171</v>
      </c>
      <c r="C36" s="12" t="str">
        <f>IFERROR(VLOOKUP(B36,concorrenti!A:C,3,0)," ")</f>
        <v>A</v>
      </c>
      <c r="D36" s="12">
        <f>VLOOKUP(B36,concorrenti!A:E,5,0)</f>
        <v>0</v>
      </c>
      <c r="E36" s="56" t="str">
        <f>VLOOKUP(B36,concorrenti!A$2:G$323,2,0)</f>
        <v>OROBICO</v>
      </c>
      <c r="F36" s="118">
        <f>IFERROR(VLOOKUP(B36,'TROFEO Nora'!A$11:Q$99,17,0),0)</f>
        <v>70.32480000000001</v>
      </c>
      <c r="G36" s="119">
        <f>IFERROR(VLOOKUP(B36,Castellotti!A$11:Q$102,17,0),0)</f>
        <v>28.431000000000004</v>
      </c>
      <c r="H36" s="119">
        <f>IFERROR(VLOOKUP(B36,'Castelli Pavesi'!A$12:Q$100,17,0),0)</f>
        <v>0</v>
      </c>
      <c r="I36" s="118">
        <f>IFERROR(VLOOKUP(B36,'Coppa Monza'!A$12:Q$100,17,0),0)</f>
        <v>0</v>
      </c>
      <c r="J36" s="118">
        <f>IFERROR(VLOOKUP(B36,Maserati!A$12:P$100,16,0),0)</f>
        <v>0</v>
      </c>
      <c r="K36" s="119">
        <f>IFERROR(VLOOKUP(B36,Solidarietà!A$12:P$100,16,0),0)</f>
        <v>0</v>
      </c>
      <c r="L36" s="118">
        <f>IFERROR(VLOOKUP(B36,Lario!A:Q,16,0),0)</f>
        <v>0</v>
      </c>
      <c r="M36" s="118">
        <f>IFERROR(VLOOKUP(C36,Lario!B:R,16,0),0)</f>
        <v>0</v>
      </c>
      <c r="N36" s="118">
        <f>IFERROR(VLOOKUP(B36,'200 Miglia CR'!A:P,16,0),0)</f>
        <v>0</v>
      </c>
      <c r="O36" s="119">
        <f>IFERROR(VLOOKUP($B36,Ambrosiano!A$12:P$100,16,0),0)</f>
        <v>0</v>
      </c>
      <c r="P36" s="122"/>
      <c r="Q36" s="120">
        <f t="shared" si="4"/>
        <v>98.755800000000022</v>
      </c>
      <c r="R36" s="8"/>
      <c r="S36" s="123">
        <f t="shared" si="5"/>
        <v>2</v>
      </c>
      <c r="T36" s="124">
        <f>VLOOKUP(S36,Regolamento!J$6:L$14,3,0)</f>
        <v>1.05</v>
      </c>
      <c r="U36" s="8"/>
      <c r="V36" s="125">
        <f t="shared" si="6"/>
        <v>103.69359000000003</v>
      </c>
      <c r="Y36" s="69"/>
      <c r="AB36" s="69"/>
    </row>
    <row r="37" spans="1:29" x14ac:dyDescent="0.25">
      <c r="A37">
        <v>32</v>
      </c>
      <c r="B37" s="8" t="s">
        <v>335</v>
      </c>
      <c r="C37" s="12" t="str">
        <f>IFERROR(VLOOKUP(B37,concorrenti!A:C,3,0)," ")</f>
        <v>A</v>
      </c>
      <c r="D37" s="12">
        <f>VLOOKUP(B37,concorrenti!A:E,5,0)</f>
        <v>0</v>
      </c>
      <c r="E37" s="56" t="str">
        <f>VLOOKUP(B37,concorrenti!A$2:G$323,2,0)</f>
        <v>CASTELLOTTI</v>
      </c>
      <c r="F37" s="118">
        <f>IFERROR(VLOOKUP(B37,'TROFEO Nora'!A$11:Q$99,17,0),0)</f>
        <v>0</v>
      </c>
      <c r="G37" s="119">
        <f>IFERROR(VLOOKUP(B37,Castellotti!A$11:Q$102,17,0),0)</f>
        <v>37.908000000000001</v>
      </c>
      <c r="H37" s="119">
        <f>IFERROR(VLOOKUP(B37,'Castelli Pavesi'!A$12:Q$100,17,0),0)</f>
        <v>0</v>
      </c>
      <c r="I37" s="118">
        <f>IFERROR(VLOOKUP(B37,'Coppa Monza'!A$12:Q$100,17,0),0)</f>
        <v>55.104000000000013</v>
      </c>
      <c r="J37" s="118">
        <f>IFERROR(VLOOKUP(B37,Maserati!A$12:P$100,16,0),0)</f>
        <v>0</v>
      </c>
      <c r="K37" s="119">
        <f>IFERROR(VLOOKUP(B37,Solidarietà!A$12:P$100,16,0),0)</f>
        <v>0</v>
      </c>
      <c r="L37" s="118">
        <f>IFERROR(VLOOKUP(B37,Lario!A:Q,16,0),0)</f>
        <v>0</v>
      </c>
      <c r="M37" s="118">
        <f>IFERROR(VLOOKUP(C37,Lario!B:R,16,0),0)</f>
        <v>0</v>
      </c>
      <c r="N37" s="118">
        <f>IFERROR(VLOOKUP(B37,'200 Miglia CR'!A:P,16,0),0)</f>
        <v>0</v>
      </c>
      <c r="O37" s="119">
        <f>IFERROR(VLOOKUP($B37,Ambrosiano!A$12:P$100,16,0),0)</f>
        <v>0</v>
      </c>
      <c r="P37" s="122"/>
      <c r="Q37" s="120">
        <f t="shared" si="4"/>
        <v>93.012000000000015</v>
      </c>
      <c r="R37" s="8"/>
      <c r="S37" s="123">
        <f t="shared" si="5"/>
        <v>2</v>
      </c>
      <c r="T37" s="121">
        <f>VLOOKUP(S37,Regolamento!J$6:L$14,3,0)</f>
        <v>1.05</v>
      </c>
      <c r="U37" s="8"/>
      <c r="V37" s="125">
        <f t="shared" si="6"/>
        <v>97.662600000000026</v>
      </c>
      <c r="X37"/>
      <c r="AB37" s="69"/>
    </row>
    <row r="38" spans="1:29" x14ac:dyDescent="0.25">
      <c r="A38">
        <v>33</v>
      </c>
      <c r="B38" s="8" t="s">
        <v>412</v>
      </c>
      <c r="C38" s="12" t="str">
        <f>IFERROR(VLOOKUP(B38,concorrenti!A:C,3,0)," ")</f>
        <v>B</v>
      </c>
      <c r="D38" s="12">
        <f>VLOOKUP(B38,concorrenti!A:E,5,0)</f>
        <v>0</v>
      </c>
      <c r="E38" s="56" t="str">
        <f>VLOOKUP(B38,concorrenti!A$2:G$323,2,0)</f>
        <v>CMAE</v>
      </c>
      <c r="F38" s="118">
        <f>IFERROR(VLOOKUP(B38,'TROFEO Nora'!A$11:Q$99,17,0),0)</f>
        <v>24.3432</v>
      </c>
      <c r="G38" s="119">
        <f>IFERROR(VLOOKUP(B38,Castellotti!A$11:Q$102,17,0),0)</f>
        <v>1.5795000000000001</v>
      </c>
      <c r="H38" s="119">
        <f>IFERROR(VLOOKUP(B38,'Castelli Pavesi'!A$12:Q$100,17,0),0)</f>
        <v>59.413499999999999</v>
      </c>
      <c r="I38" s="118">
        <f>IFERROR(VLOOKUP(B38,'Coppa Monza'!A$12:Q$100,17,0),0)</f>
        <v>0</v>
      </c>
      <c r="J38" s="118">
        <f>IFERROR(VLOOKUP(B38,Maserati!A$12:P$100,16,0),0)</f>
        <v>0</v>
      </c>
      <c r="K38" s="119">
        <f>IFERROR(VLOOKUP(B38,Solidarietà!A$12:P$100,16,0),0)</f>
        <v>0</v>
      </c>
      <c r="L38" s="118">
        <f>IFERROR(VLOOKUP(B38,Lario!A:Q,16,0),0)</f>
        <v>0</v>
      </c>
      <c r="M38" s="118">
        <f>IFERROR(VLOOKUP(C38,Lario!B:R,16,0),0)</f>
        <v>0</v>
      </c>
      <c r="N38" s="118">
        <f>IFERROR(VLOOKUP(B38,'200 Miglia CR'!A:P,16,0),0)</f>
        <v>0</v>
      </c>
      <c r="O38" s="119">
        <f>IFERROR(VLOOKUP($B38,Ambrosiano!A$12:P$100,16,0),0)</f>
        <v>0</v>
      </c>
      <c r="P38" s="122"/>
      <c r="Q38" s="120">
        <f t="shared" ref="Q38:Q69" si="7">SUM(F38:O38)</f>
        <v>85.336199999999991</v>
      </c>
      <c r="R38" s="8"/>
      <c r="S38" s="123">
        <f t="shared" ref="S38:S69" si="8">COUNTIF(F38:O38,"&lt;&gt;0")</f>
        <v>3</v>
      </c>
      <c r="T38" s="124">
        <f>VLOOKUP(S38,Regolamento!J$6:L$14,3,0)</f>
        <v>1.1000000000000001</v>
      </c>
      <c r="U38" s="8"/>
      <c r="V38" s="125">
        <f t="shared" ref="V38:V69" si="9">IFERROR(+T38*Q38,0)</f>
        <v>93.869820000000004</v>
      </c>
      <c r="Y38" s="69"/>
      <c r="AB38" s="69"/>
    </row>
    <row r="39" spans="1:29" x14ac:dyDescent="0.25">
      <c r="A39">
        <v>34</v>
      </c>
      <c r="B39" t="s">
        <v>457</v>
      </c>
      <c r="C39" s="12" t="str">
        <f>IFERROR(VLOOKUP(B39,concorrenti!A:C,3,0)," ")</f>
        <v>B</v>
      </c>
      <c r="D39" s="12">
        <f>VLOOKUP(B39,concorrenti!A:E,5,0)</f>
        <v>0</v>
      </c>
      <c r="E39" s="56" t="str">
        <f>VLOOKUP(B39,concorrenti!A$2:G$323,2,0)</f>
        <v>CASTELLOTTI</v>
      </c>
      <c r="F39" s="118">
        <f>IFERROR(VLOOKUP(B39,'TROFEO Nora'!A$11:Q$99,17,0),0)</f>
        <v>32.457600000000006</v>
      </c>
      <c r="G39" s="119">
        <f>IFERROR(VLOOKUP(B39,Castellotti!A$11:Q$102,17,0),0)</f>
        <v>25.272000000000002</v>
      </c>
      <c r="H39" s="119">
        <f>IFERROR(VLOOKUP(B39,'Castelli Pavesi'!A$12:Q$100,17,0),0)</f>
        <v>0</v>
      </c>
      <c r="I39" s="118">
        <f>IFERROR(VLOOKUP(B39,'Coppa Monza'!A$12:Q$100,17,0),0)</f>
        <v>26.240000000000006</v>
      </c>
      <c r="J39" s="118">
        <f>IFERROR(VLOOKUP(B39,Maserati!A$12:P$100,16,0),0)</f>
        <v>0</v>
      </c>
      <c r="K39" s="119">
        <f>IFERROR(VLOOKUP(B39,Solidarietà!A$12:P$100,16,0),0)</f>
        <v>0</v>
      </c>
      <c r="L39" s="118">
        <f>IFERROR(VLOOKUP(B39,Lario!A:Q,16,0),0)</f>
        <v>0</v>
      </c>
      <c r="M39" s="118">
        <f>IFERROR(VLOOKUP(C39,Lario!B:R,16,0),0)</f>
        <v>0</v>
      </c>
      <c r="N39" s="118">
        <f>IFERROR(VLOOKUP(B39,'200 Miglia CR'!A:P,16,0),0)</f>
        <v>0</v>
      </c>
      <c r="O39" s="119">
        <f>IFERROR(VLOOKUP($B39,Ambrosiano!A$12:P$100,16,0),0)</f>
        <v>0</v>
      </c>
      <c r="P39" s="122"/>
      <c r="Q39" s="120">
        <f t="shared" si="7"/>
        <v>83.969600000000014</v>
      </c>
      <c r="R39" s="8"/>
      <c r="S39" s="43">
        <f t="shared" si="8"/>
        <v>3</v>
      </c>
      <c r="T39" s="121">
        <f>VLOOKUP(S39,Regolamento!J$6:L$14,3,0)</f>
        <v>1.1000000000000001</v>
      </c>
      <c r="U39" s="8"/>
      <c r="V39" s="125">
        <f t="shared" si="9"/>
        <v>92.366560000000021</v>
      </c>
      <c r="X39"/>
      <c r="AB39" s="69"/>
    </row>
    <row r="40" spans="1:29" x14ac:dyDescent="0.25">
      <c r="A40">
        <v>35</v>
      </c>
      <c r="B40" t="s">
        <v>675</v>
      </c>
      <c r="C40" s="12" t="str">
        <f>IFERROR(VLOOKUP(B40,concorrenti!A:C,3,0)," ")</f>
        <v>A</v>
      </c>
      <c r="D40" s="12">
        <f>VLOOKUP(B40,concorrenti!A:E,5,0)</f>
        <v>0</v>
      </c>
      <c r="E40" s="56" t="str">
        <f>VLOOKUP(B40,concorrenti!A$2:G$323,2,0)</f>
        <v>MWVCC</v>
      </c>
      <c r="F40" s="118">
        <f>IFERROR(VLOOKUP(B40,'TROFEO Nora'!A$11:Q$99,17,0),0)</f>
        <v>0</v>
      </c>
      <c r="G40" s="119">
        <f>IFERROR(VLOOKUP(B40,Castellotti!A$11:Q$102,17,0),0)</f>
        <v>91.611000000000004</v>
      </c>
      <c r="H40" s="119">
        <f>IFERROR(VLOOKUP(B40,'Castelli Pavesi'!A$12:Q$100,17,0),0)</f>
        <v>0</v>
      </c>
      <c r="I40" s="118">
        <f>IFERROR(VLOOKUP(B40,'Coppa Monza'!A$12:Q$100,17,0),0)</f>
        <v>0</v>
      </c>
      <c r="J40" s="118">
        <f>IFERROR(VLOOKUP(B40,Maserati!A$12:P$100,16,0),0)</f>
        <v>0</v>
      </c>
      <c r="K40" s="119">
        <f>IFERROR(VLOOKUP(B40,Solidarietà!A$12:P$100,16,0),0)</f>
        <v>0</v>
      </c>
      <c r="L40" s="118">
        <f>IFERROR(VLOOKUP(B40,Lario!A:Q,16,0),0)</f>
        <v>0</v>
      </c>
      <c r="M40" s="118">
        <f>IFERROR(VLOOKUP(C40,Lario!B:R,16,0),0)</f>
        <v>0</v>
      </c>
      <c r="N40" s="118">
        <f>IFERROR(VLOOKUP(B40,'200 Miglia CR'!A:P,16,0),0)</f>
        <v>0</v>
      </c>
      <c r="O40" s="119">
        <f>IFERROR(VLOOKUP($B40,Ambrosiano!A$12:P$100,16,0),0)</f>
        <v>0</v>
      </c>
      <c r="P40" s="122"/>
      <c r="Q40" s="120">
        <f t="shared" si="7"/>
        <v>91.611000000000004</v>
      </c>
      <c r="R40" s="8"/>
      <c r="S40" s="123">
        <f t="shared" si="8"/>
        <v>1</v>
      </c>
      <c r="T40" s="121">
        <f>VLOOKUP(S40,Regolamento!J$6:L$14,3,0)</f>
        <v>1</v>
      </c>
      <c r="U40" s="8"/>
      <c r="V40" s="125">
        <f t="shared" si="9"/>
        <v>91.611000000000004</v>
      </c>
      <c r="X40"/>
      <c r="AB40" s="69"/>
    </row>
    <row r="41" spans="1:29" x14ac:dyDescent="0.25">
      <c r="A41">
        <v>36</v>
      </c>
      <c r="B41" s="8" t="s">
        <v>301</v>
      </c>
      <c r="C41" s="12" t="str">
        <f>IFERROR(VLOOKUP(B41,concorrenti!A:C,3,0)," ")</f>
        <v>A</v>
      </c>
      <c r="D41" s="12">
        <f>VLOOKUP(B41,concorrenti!A:E,5,0)</f>
        <v>0</v>
      </c>
      <c r="E41" s="56" t="str">
        <f>VLOOKUP(B41,concorrenti!A$2:G$323,2,0)</f>
        <v>RUOTE D'EPOCA PAVIA</v>
      </c>
      <c r="F41" s="118">
        <f>IFERROR(VLOOKUP(B41,'TROFEO Nora'!A$11:Q$99,17,0),0)</f>
        <v>0</v>
      </c>
      <c r="G41" s="119">
        <f>IFERROR(VLOOKUP(B41,Castellotti!A$11:Q$102,17,0),0)</f>
        <v>82.134</v>
      </c>
      <c r="H41" s="119">
        <f>IFERROR(VLOOKUP(B41,'Castelli Pavesi'!A$12:Q$100,17,0),0)</f>
        <v>0</v>
      </c>
      <c r="I41" s="118">
        <f>IFERROR(VLOOKUP(B41,'Coppa Monza'!A$12:Q$100,17,0),0)</f>
        <v>0</v>
      </c>
      <c r="J41" s="118">
        <f>IFERROR(VLOOKUP(B41,Maserati!A$12:P$100,16,0),0)</f>
        <v>0</v>
      </c>
      <c r="K41" s="119">
        <f>IFERROR(VLOOKUP(B41,Solidarietà!A$12:P$100,16,0),0)</f>
        <v>0</v>
      </c>
      <c r="L41" s="118">
        <f>IFERROR(VLOOKUP(B41,Lario!A:Q,16,0),0)</f>
        <v>0</v>
      </c>
      <c r="M41" s="118">
        <f>IFERROR(VLOOKUP(C41,Lario!B:R,16,0),0)</f>
        <v>0</v>
      </c>
      <c r="N41" s="118">
        <f>IFERROR(VLOOKUP(B41,'200 Miglia CR'!A:P,16,0),0)</f>
        <v>0</v>
      </c>
      <c r="O41" s="119">
        <f>IFERROR(VLOOKUP($B41,Ambrosiano!A$12:P$100,16,0),0)</f>
        <v>0</v>
      </c>
      <c r="P41" s="75"/>
      <c r="Q41" s="120">
        <f t="shared" si="7"/>
        <v>82.134</v>
      </c>
      <c r="S41" s="43">
        <f t="shared" si="8"/>
        <v>1</v>
      </c>
      <c r="T41" s="121">
        <f>VLOOKUP(S41,Regolamento!J$6:L$14,3,0)</f>
        <v>1</v>
      </c>
      <c r="V41" s="125">
        <f t="shared" si="9"/>
        <v>82.134</v>
      </c>
      <c r="X41"/>
      <c r="AB41" s="69"/>
    </row>
    <row r="42" spans="1:29" x14ac:dyDescent="0.25">
      <c r="A42">
        <v>37</v>
      </c>
      <c r="B42" s="8" t="s">
        <v>70</v>
      </c>
      <c r="C42" s="12" t="str">
        <f>IFERROR(VLOOKUP(B42,concorrenti!A:C,3,0)," ")</f>
        <v>B</v>
      </c>
      <c r="D42" s="12">
        <f>VLOOKUP(B42,concorrenti!A:E,5,0)</f>
        <v>0</v>
      </c>
      <c r="E42" s="56" t="str">
        <f>VLOOKUP(B42,concorrenti!A$2:G$323,2,0)</f>
        <v>CASTELLOTTI</v>
      </c>
      <c r="F42" s="118">
        <f>IFERROR(VLOOKUP(B42,'TROFEO Nora'!A$11:Q$99,17,0),0)</f>
        <v>8.1144000000000016</v>
      </c>
      <c r="G42" s="119">
        <f>IFERROR(VLOOKUP(B42,Castellotti!A$11:Q$102,17,0),0)</f>
        <v>1.5795000000000001</v>
      </c>
      <c r="H42" s="119">
        <f>IFERROR(VLOOKUP(B42,'Castelli Pavesi'!A$12:Q$100,17,0),0)</f>
        <v>50.611499999999999</v>
      </c>
      <c r="I42" s="118">
        <f>IFERROR(VLOOKUP(B42,'Coppa Monza'!A$12:Q$100,17,0),0)</f>
        <v>10.496000000000002</v>
      </c>
      <c r="J42" s="118">
        <f>IFERROR(VLOOKUP(B42,Maserati!A$12:P$100,16,0),0)</f>
        <v>0</v>
      </c>
      <c r="K42" s="119">
        <f>IFERROR(VLOOKUP(B42,Solidarietà!A$12:P$100,16,0),0)</f>
        <v>0</v>
      </c>
      <c r="L42" s="118">
        <f>IFERROR(VLOOKUP(B42,Lario!A:Q,16,0),0)</f>
        <v>0</v>
      </c>
      <c r="M42" s="118">
        <f>IFERROR(VLOOKUP(C42,Lario!B:R,16,0),0)</f>
        <v>0</v>
      </c>
      <c r="N42" s="118">
        <f>IFERROR(VLOOKUP(B42,'200 Miglia CR'!A:P,16,0),0)</f>
        <v>0</v>
      </c>
      <c r="O42" s="119">
        <f>IFERROR(VLOOKUP($B42,Ambrosiano!A$12:P$100,16,0),0)</f>
        <v>0</v>
      </c>
      <c r="P42" s="75"/>
      <c r="Q42" s="120">
        <f t="shared" si="7"/>
        <v>70.801400000000001</v>
      </c>
      <c r="S42" s="43">
        <f t="shared" si="8"/>
        <v>4</v>
      </c>
      <c r="T42" s="121">
        <f>VLOOKUP(S42,Regolamento!J$6:L$14,3,0)</f>
        <v>1.1499999999999999</v>
      </c>
      <c r="V42" s="120">
        <f t="shared" si="9"/>
        <v>81.421610000000001</v>
      </c>
      <c r="Y42" s="69"/>
      <c r="AB42" s="69"/>
    </row>
    <row r="43" spans="1:29" x14ac:dyDescent="0.25">
      <c r="A43">
        <v>38</v>
      </c>
      <c r="B43" t="s">
        <v>153</v>
      </c>
      <c r="C43" s="12" t="str">
        <f>IFERROR(VLOOKUP(B43,concorrenti!A:C,3,0)," ")</f>
        <v>C</v>
      </c>
      <c r="D43" s="12">
        <f>VLOOKUP(B43,concorrenti!A:E,5,0)</f>
        <v>0</v>
      </c>
      <c r="E43" s="56" t="str">
        <f>VLOOKUP(B43,concorrenti!A$2:G$323,2,0)</f>
        <v>CMAE</v>
      </c>
      <c r="F43" s="118">
        <f>IFERROR(VLOOKUP(B43,'TROFEO Nora'!A$11:Q$99,17,0),0)</f>
        <v>16.228800000000003</v>
      </c>
      <c r="G43" s="119">
        <f>IFERROR(VLOOKUP(B43,Castellotti!A$11:Q$102,17,0),0)</f>
        <v>1.5795000000000001</v>
      </c>
      <c r="H43" s="119">
        <f>IFERROR(VLOOKUP(B43,'Castelli Pavesi'!A$12:Q$100,17,0),0)</f>
        <v>52.811999999999998</v>
      </c>
      <c r="I43" s="118">
        <f>IFERROR(VLOOKUP(B43,'Coppa Monza'!A$12:Q$100,17,0),0)</f>
        <v>0</v>
      </c>
      <c r="J43" s="118">
        <f>IFERROR(VLOOKUP(B43,Maserati!A$12:P$100,16,0),0)</f>
        <v>0</v>
      </c>
      <c r="K43" s="119">
        <f>IFERROR(VLOOKUP(B43,Solidarietà!A$12:P$100,16,0),0)</f>
        <v>0</v>
      </c>
      <c r="L43" s="118">
        <f>IFERROR(VLOOKUP(B43,Lario!A:Q,16,0),0)</f>
        <v>0</v>
      </c>
      <c r="M43" s="118">
        <f>IFERROR(VLOOKUP(C43,Lario!B:R,16,0),0)</f>
        <v>0</v>
      </c>
      <c r="N43" s="118">
        <f>IFERROR(VLOOKUP(B43,'200 Miglia CR'!A:P,16,0),0)</f>
        <v>0</v>
      </c>
      <c r="O43" s="119">
        <f>IFERROR(VLOOKUP($B43,Ambrosiano!A$12:P$100,16,0),0)</f>
        <v>0</v>
      </c>
      <c r="P43" s="122"/>
      <c r="Q43" s="120">
        <f t="shared" si="7"/>
        <v>70.6203</v>
      </c>
      <c r="R43" s="8"/>
      <c r="S43" s="123">
        <f t="shared" si="8"/>
        <v>3</v>
      </c>
      <c r="T43" s="124">
        <f>VLOOKUP(S43,Regolamento!J$6:L$14,3,0)</f>
        <v>1.1000000000000001</v>
      </c>
      <c r="U43" s="8"/>
      <c r="V43" s="125">
        <f t="shared" si="9"/>
        <v>77.682330000000007</v>
      </c>
      <c r="Y43" s="69"/>
      <c r="AB43" s="69"/>
    </row>
    <row r="44" spans="1:29" x14ac:dyDescent="0.25">
      <c r="A44">
        <v>39</v>
      </c>
      <c r="B44" t="s">
        <v>409</v>
      </c>
      <c r="C44" s="12" t="str">
        <f>IFERROR(VLOOKUP(B44,concorrenti!A:C,3,0)," ")</f>
        <v>B</v>
      </c>
      <c r="D44" s="12">
        <f>VLOOKUP(B44,concorrenti!A:E,5,0)</f>
        <v>0</v>
      </c>
      <c r="E44" s="56" t="str">
        <f>VLOOKUP(B44,concorrenti!A$2:G$323,2,0)</f>
        <v>CASTELLOTTI</v>
      </c>
      <c r="F44" s="118">
        <f>IFERROR(VLOOKUP(B44,'TROFEO Nora'!A$11:Q$99,17,0),0)</f>
        <v>37.867200000000004</v>
      </c>
      <c r="G44" s="119">
        <f>IFERROR(VLOOKUP(B44,Castellotti!A$11:Q$102,17,0),0)</f>
        <v>0</v>
      </c>
      <c r="H44" s="119">
        <f>IFERROR(VLOOKUP(B44,'Castelli Pavesi'!A$12:Q$100,17,0),0)</f>
        <v>0</v>
      </c>
      <c r="I44" s="118">
        <f>IFERROR(VLOOKUP(B44,'Coppa Monza'!A$12:Q$100,17,0),0)</f>
        <v>34.112000000000002</v>
      </c>
      <c r="J44" s="118">
        <f>IFERROR(VLOOKUP(B44,Maserati!A$12:P$100,16,0),0)</f>
        <v>0</v>
      </c>
      <c r="K44" s="119">
        <f>IFERROR(VLOOKUP(B44,Solidarietà!A$12:P$100,16,0),0)</f>
        <v>0</v>
      </c>
      <c r="L44" s="118">
        <f>IFERROR(VLOOKUP(B44,Lario!A:Q,16,0),0)</f>
        <v>0</v>
      </c>
      <c r="M44" s="118">
        <f>IFERROR(VLOOKUP(C44,Lario!B:R,16,0),0)</f>
        <v>0</v>
      </c>
      <c r="N44" s="118">
        <f>IFERROR(VLOOKUP(B44,'200 Miglia CR'!A:P,16,0),0)</f>
        <v>0</v>
      </c>
      <c r="O44" s="119">
        <f>IFERROR(VLOOKUP($B44,Ambrosiano!A$12:P$100,16,0),0)</f>
        <v>0</v>
      </c>
      <c r="P44" s="122"/>
      <c r="Q44" s="120">
        <f t="shared" si="7"/>
        <v>71.979200000000006</v>
      </c>
      <c r="R44" s="8"/>
      <c r="S44" s="123">
        <f t="shared" si="8"/>
        <v>2</v>
      </c>
      <c r="T44" s="124">
        <f>VLOOKUP(S44,Regolamento!J$6:L$14,3,0)</f>
        <v>1.05</v>
      </c>
      <c r="U44" s="8"/>
      <c r="V44" s="125">
        <f t="shared" si="9"/>
        <v>75.578160000000011</v>
      </c>
      <c r="X44"/>
      <c r="AB44" s="69"/>
    </row>
    <row r="45" spans="1:29" x14ac:dyDescent="0.25">
      <c r="A45">
        <v>40</v>
      </c>
      <c r="B45" t="s">
        <v>27</v>
      </c>
      <c r="C45" s="12" t="str">
        <f>IFERROR(VLOOKUP(B45,concorrenti!A:C,3,0)," ")</f>
        <v>A</v>
      </c>
      <c r="D45" s="12">
        <f>VLOOKUP(B45,concorrenti!A:E,5,0)</f>
        <v>0</v>
      </c>
      <c r="E45" s="56" t="str">
        <f>VLOOKUP(B45,concorrenti!A$2:G$323,2,0)</f>
        <v>VAMS</v>
      </c>
      <c r="F45" s="118">
        <f>IFERROR(VLOOKUP(B45,'TROFEO Nora'!A$11:Q$99,17,0),0)</f>
        <v>29.752799999999997</v>
      </c>
      <c r="G45" s="119">
        <f>IFERROR(VLOOKUP(B45,Castellotti!A$11:Q$102,17,0),0)</f>
        <v>15.795000000000002</v>
      </c>
      <c r="H45" s="119">
        <f>IFERROR(VLOOKUP(B45,'Castelli Pavesi'!A$12:Q$100,17,0),0)</f>
        <v>0</v>
      </c>
      <c r="I45" s="118">
        <f>IFERROR(VLOOKUP(B45,'Coppa Monza'!A$12:Q$100,17,0),0)</f>
        <v>20.992000000000004</v>
      </c>
      <c r="J45" s="118">
        <f>IFERROR(VLOOKUP(B45,Maserati!A$12:P$100,16,0),0)</f>
        <v>0</v>
      </c>
      <c r="K45" s="119">
        <f>IFERROR(VLOOKUP(B45,Solidarietà!A$12:P$100,16,0),0)</f>
        <v>0</v>
      </c>
      <c r="L45" s="118">
        <f>IFERROR(VLOOKUP(B45,Lario!A:Q,16,0),0)</f>
        <v>0</v>
      </c>
      <c r="M45" s="118">
        <f>IFERROR(VLOOKUP(C45,Lario!B:R,16,0),0)</f>
        <v>0</v>
      </c>
      <c r="N45" s="118">
        <f>IFERROR(VLOOKUP(B45,'200 Miglia CR'!A:P,16,0),0)</f>
        <v>0</v>
      </c>
      <c r="O45" s="119">
        <f>IFERROR(VLOOKUP($B45,Ambrosiano!A$12:P$100,16,0),0)</f>
        <v>0</v>
      </c>
      <c r="P45" s="75"/>
      <c r="Q45" s="120">
        <f t="shared" si="7"/>
        <v>66.5398</v>
      </c>
      <c r="R45" s="2"/>
      <c r="S45" s="43">
        <f t="shared" si="8"/>
        <v>3</v>
      </c>
      <c r="T45" s="121">
        <f>VLOOKUP(S45,Regolamento!J$6:L$14,3,0)</f>
        <v>1.1000000000000001</v>
      </c>
      <c r="U45" s="2"/>
      <c r="V45" s="125">
        <f t="shared" si="9"/>
        <v>73.193780000000004</v>
      </c>
      <c r="Y45" s="69"/>
      <c r="AB45" s="69"/>
    </row>
    <row r="46" spans="1:29" x14ac:dyDescent="0.25">
      <c r="A46">
        <v>41</v>
      </c>
      <c r="B46" s="8" t="s">
        <v>418</v>
      </c>
      <c r="C46" s="56" t="str">
        <f>IFERROR(VLOOKUP(B46,concorrenti!A:C,3,0)," ")</f>
        <v>B</v>
      </c>
      <c r="D46" s="56">
        <f>VLOOKUP(B46,concorrenti!A:E,5,0)</f>
        <v>0</v>
      </c>
      <c r="E46" s="56" t="str">
        <f>VLOOKUP(B46,concorrenti!A$2:G$323,2,0)</f>
        <v>CMAE</v>
      </c>
      <c r="F46" s="242">
        <f>IFERROR(VLOOKUP(B46,'TROFEO Nora'!A$11:Q$99,17,0),0)</f>
        <v>35.162400000000005</v>
      </c>
      <c r="G46" s="242">
        <f>IFERROR(VLOOKUP(B46,Castellotti!A$11:Q$102,17,0),0)</f>
        <v>1.5795000000000001</v>
      </c>
      <c r="H46" s="119">
        <f>IFERROR(VLOOKUP(B46,'Castelli Pavesi'!A$12:Q$100,17,0),0)</f>
        <v>0</v>
      </c>
      <c r="I46" s="242">
        <f>IFERROR(VLOOKUP(B46,'Coppa Monza'!A$12:Q$100,17,0),0)</f>
        <v>28.864000000000004</v>
      </c>
      <c r="J46" s="118">
        <f>IFERROR(VLOOKUP(B46,Maserati!A$12:P$100,16,0),0)</f>
        <v>0</v>
      </c>
      <c r="K46" s="151">
        <f>IFERROR(VLOOKUP(B46,Solidarietà!A$12:P$100,16,0),0)</f>
        <v>0</v>
      </c>
      <c r="L46" s="118">
        <f>IFERROR(VLOOKUP(B46,Lario!A:Q,16,0),0)</f>
        <v>0</v>
      </c>
      <c r="M46" s="118">
        <f>IFERROR(VLOOKUP(C46,Lario!B:R,16,0),0)</f>
        <v>0</v>
      </c>
      <c r="N46" s="118">
        <f>IFERROR(VLOOKUP(B46,'200 Miglia CR'!A:P,16,0),0)</f>
        <v>0</v>
      </c>
      <c r="O46" s="119">
        <f>IFERROR(VLOOKUP($B46,Ambrosiano!A$12:P$100,16,0),0)</f>
        <v>0</v>
      </c>
      <c r="P46" s="147"/>
      <c r="Q46" s="120">
        <f t="shared" si="7"/>
        <v>65.60590000000002</v>
      </c>
      <c r="R46" s="8"/>
      <c r="S46" s="123">
        <f t="shared" si="8"/>
        <v>3</v>
      </c>
      <c r="T46" s="124">
        <f>VLOOKUP(S46,Regolamento!J$6:L$14,3,0)</f>
        <v>1.1000000000000001</v>
      </c>
      <c r="U46" s="8"/>
      <c r="V46" s="125">
        <f t="shared" si="9"/>
        <v>72.166490000000024</v>
      </c>
      <c r="Y46" s="69"/>
      <c r="AB46" s="69"/>
    </row>
    <row r="47" spans="1:29" x14ac:dyDescent="0.25">
      <c r="A47">
        <v>42</v>
      </c>
      <c r="B47" s="8" t="s">
        <v>244</v>
      </c>
      <c r="C47" s="12" t="str">
        <f>IFERROR(VLOOKUP(B47,concorrenti!A:C,3,0)," ")</f>
        <v>A</v>
      </c>
      <c r="D47" s="12">
        <f>VLOOKUP(B47,concorrenti!A:E,5,0)</f>
        <v>0</v>
      </c>
      <c r="E47" s="56" t="str">
        <f>VLOOKUP(B47,concorrenti!A$2:G$323,2,0)</f>
        <v>OROBICO</v>
      </c>
      <c r="F47" s="118">
        <f>IFERROR(VLOOKUP(B47,'TROFEO Nora'!A$11:Q$99,17,0),0)</f>
        <v>0</v>
      </c>
      <c r="G47" s="119">
        <f>IFERROR(VLOOKUP(B47,Castellotti!A$11:Q$102,17,0),0)</f>
        <v>0</v>
      </c>
      <c r="H47" s="119">
        <f>IFERROR(VLOOKUP(B47,'Castelli Pavesi'!A$12:Q$100,17,0),0)</f>
        <v>0</v>
      </c>
      <c r="I47" s="242">
        <f>IFERROR(VLOOKUP(B47,'Coppa Monza'!A$12:Q$100,17,0),0)</f>
        <v>70.847999999999999</v>
      </c>
      <c r="J47" s="118">
        <f>IFERROR(VLOOKUP(B47,Maserati!A$12:P$100,16,0),0)</f>
        <v>0</v>
      </c>
      <c r="K47" s="118">
        <f>IFERROR(VLOOKUP(B47,Solidarietà!A$12:P$100,16,0),0)</f>
        <v>0</v>
      </c>
      <c r="L47" s="118">
        <f>IFERROR(VLOOKUP(B47,Lario!A:Q,16,0),0)</f>
        <v>0</v>
      </c>
      <c r="M47" s="118">
        <f>IFERROR(VLOOKUP(C47,Lario!B:R,16,0),0)</f>
        <v>0</v>
      </c>
      <c r="N47" s="118">
        <f>IFERROR(VLOOKUP(B47,'200 Miglia CR'!A:P,16,0),0)</f>
        <v>0</v>
      </c>
      <c r="O47" s="119">
        <f>IFERROR(VLOOKUP($B47,Ambrosiano!A$12:P$100,16,0),0)</f>
        <v>0</v>
      </c>
      <c r="P47" s="122"/>
      <c r="Q47" s="120">
        <f t="shared" si="7"/>
        <v>70.847999999999999</v>
      </c>
      <c r="R47" s="8"/>
      <c r="S47" s="123">
        <f t="shared" si="8"/>
        <v>1</v>
      </c>
      <c r="T47" s="121">
        <f>VLOOKUP(S47,Regolamento!J$6:L$14,3,0)</f>
        <v>1</v>
      </c>
      <c r="U47" s="8"/>
      <c r="V47" s="125">
        <f t="shared" si="9"/>
        <v>70.847999999999999</v>
      </c>
      <c r="Y47" s="69"/>
      <c r="AB47" s="69"/>
    </row>
    <row r="48" spans="1:29" x14ac:dyDescent="0.25">
      <c r="A48">
        <v>43</v>
      </c>
      <c r="B48" s="8" t="s">
        <v>313</v>
      </c>
      <c r="C48" s="12" t="str">
        <f>IFERROR(VLOOKUP(B48,concorrenti!A:C,3,0)," ")</f>
        <v>A</v>
      </c>
      <c r="D48" s="12">
        <f>VLOOKUP(B48,concorrenti!A:E,5,0)</f>
        <v>0</v>
      </c>
      <c r="E48" s="56" t="str">
        <f>VLOOKUP(B48,concorrenti!A$2:G$323,2,0)</f>
        <v>CMAE</v>
      </c>
      <c r="F48" s="118">
        <f>IFERROR(VLOOKUP(B48,'TROFEO Nora'!A$11:Q$99,17,0),0)</f>
        <v>0</v>
      </c>
      <c r="G48" s="119">
        <f>IFERROR(VLOOKUP(B48,Castellotti!A$11:Q$102,17,0),0)</f>
        <v>69.498000000000005</v>
      </c>
      <c r="H48" s="119">
        <f>IFERROR(VLOOKUP(B48,'Castelli Pavesi'!A$12:Q$100,17,0),0)</f>
        <v>0</v>
      </c>
      <c r="I48" s="118">
        <f>IFERROR(VLOOKUP(B48,'Coppa Monza'!A$12:Q$100,17,0),0)</f>
        <v>0</v>
      </c>
      <c r="J48" s="118">
        <f>IFERROR(VLOOKUP(B48,Maserati!A$12:P$100,16,0),0)</f>
        <v>0</v>
      </c>
      <c r="K48" s="119">
        <f>IFERROR(VLOOKUP(B48,Solidarietà!A$12:P$100,16,0),0)</f>
        <v>0</v>
      </c>
      <c r="L48" s="118">
        <f>IFERROR(VLOOKUP(B48,Lario!A:Q,16,0),0)</f>
        <v>0</v>
      </c>
      <c r="M48" s="118">
        <f>IFERROR(VLOOKUP(C48,Lario!B:R,16,0),0)</f>
        <v>0</v>
      </c>
      <c r="N48" s="118">
        <f>IFERROR(VLOOKUP(B48,'200 Miglia CR'!A:P,16,0),0)</f>
        <v>0</v>
      </c>
      <c r="O48" s="119">
        <f>IFERROR(VLOOKUP($B48,Ambrosiano!A$12:P$100,16,0),0)</f>
        <v>0</v>
      </c>
      <c r="P48" s="122"/>
      <c r="Q48" s="120">
        <f t="shared" si="7"/>
        <v>69.498000000000005</v>
      </c>
      <c r="R48" s="8"/>
      <c r="S48" s="123">
        <f t="shared" si="8"/>
        <v>1</v>
      </c>
      <c r="T48" s="121">
        <f>VLOOKUP(S48,Regolamento!J$6:L$14,3,0)</f>
        <v>1</v>
      </c>
      <c r="U48" s="8"/>
      <c r="V48" s="125">
        <f t="shared" si="9"/>
        <v>69.498000000000005</v>
      </c>
      <c r="Y48" s="69"/>
      <c r="AB48" s="69"/>
      <c r="AC48" s="8"/>
    </row>
    <row r="49" spans="1:29" x14ac:dyDescent="0.25">
      <c r="A49">
        <v>44</v>
      </c>
      <c r="B49" s="8" t="s">
        <v>233</v>
      </c>
      <c r="C49" s="12" t="str">
        <f>IFERROR(VLOOKUP(B49,concorrenti!A:C,3,0)," ")</f>
        <v>A</v>
      </c>
      <c r="D49" s="12">
        <f>VLOOKUP(B49,concorrenti!A:E,5,0)</f>
        <v>0</v>
      </c>
      <c r="E49" s="56" t="str">
        <f>VLOOKUP(B49,concorrenti!A$2:G$323,2,0)</f>
        <v>CAVEM</v>
      </c>
      <c r="F49" s="118">
        <f>IFERROR(VLOOKUP(B49,'TROFEO Nora'!A$11:Q$99,17,0),0)</f>
        <v>0</v>
      </c>
      <c r="G49" s="119">
        <f>IFERROR(VLOOKUP(B49,Castellotti!A$11:Q$102,17,0),0)</f>
        <v>18.954000000000001</v>
      </c>
      <c r="H49" s="119">
        <f>IFERROR(VLOOKUP(B49,'Castelli Pavesi'!A$12:Q$100,17,0),0)</f>
        <v>0</v>
      </c>
      <c r="I49" s="118">
        <f>IFERROR(VLOOKUP(B49,'Coppa Monza'!A$12:Q$100,17,0),0)</f>
        <v>47.232000000000006</v>
      </c>
      <c r="J49" s="118">
        <f>IFERROR(VLOOKUP(B49,Maserati!A$12:P$100,16,0),0)</f>
        <v>0</v>
      </c>
      <c r="K49" s="119">
        <f>IFERROR(VLOOKUP(B49,Solidarietà!A$12:P$100,16,0),0)</f>
        <v>0</v>
      </c>
      <c r="L49" s="118">
        <f>IFERROR(VLOOKUP(B49,Lario!A:Q,16,0),0)</f>
        <v>0</v>
      </c>
      <c r="M49" s="118">
        <f>IFERROR(VLOOKUP(C49,Lario!B:R,16,0),0)</f>
        <v>0</v>
      </c>
      <c r="N49" s="118">
        <f>IFERROR(VLOOKUP(B49,'200 Miglia CR'!A:P,16,0),0)</f>
        <v>0</v>
      </c>
      <c r="O49" s="119">
        <f>IFERROR(VLOOKUP($B49,Ambrosiano!A$12:P$100,16,0),0)</f>
        <v>0</v>
      </c>
      <c r="P49" s="75"/>
      <c r="Q49" s="120">
        <f t="shared" si="7"/>
        <v>66.186000000000007</v>
      </c>
      <c r="S49" s="43">
        <f t="shared" si="8"/>
        <v>2</v>
      </c>
      <c r="T49" s="121">
        <f>VLOOKUP(S49,Regolamento!J$6:L$14,3,0)</f>
        <v>1.05</v>
      </c>
      <c r="V49" s="120">
        <f t="shared" si="9"/>
        <v>69.495300000000015</v>
      </c>
      <c r="Y49" s="69"/>
      <c r="AB49" s="69"/>
      <c r="AC49" s="8"/>
    </row>
    <row r="50" spans="1:29" s="8" customFormat="1" x14ac:dyDescent="0.25">
      <c r="A50">
        <v>45</v>
      </c>
      <c r="B50" s="8" t="s">
        <v>14</v>
      </c>
      <c r="C50" s="12" t="str">
        <f>IFERROR(VLOOKUP(B50,concorrenti!A:C,3,0)," ")</f>
        <v>A</v>
      </c>
      <c r="D50" s="12">
        <f>VLOOKUP(B50,concorrenti!A:E,5,0)</f>
        <v>0</v>
      </c>
      <c r="E50" s="56" t="str">
        <f>VLOOKUP(B50,concorrenti!A$2:G$323,2,0)</f>
        <v>VAMS</v>
      </c>
      <c r="F50" s="118">
        <f>IFERROR(VLOOKUP(B50,'TROFEO Nora'!A$11:Q$99,17,0),0)</f>
        <v>0</v>
      </c>
      <c r="G50" s="119">
        <f>IFERROR(VLOOKUP(B50,Castellotti!A$11:Q$102,17,0),0)</f>
        <v>12.636000000000001</v>
      </c>
      <c r="H50" s="119">
        <f>IFERROR(VLOOKUP(B50,'Castelli Pavesi'!A$12:Q$100,17,0),0)</f>
        <v>0</v>
      </c>
      <c r="I50" s="118">
        <f>IFERROR(VLOOKUP(B50,'Coppa Monza'!A$12:Q$100,17,0),0)</f>
        <v>52.480000000000011</v>
      </c>
      <c r="J50" s="118">
        <f>IFERROR(VLOOKUP(B50,Maserati!A$12:P$100,16,0),0)</f>
        <v>0</v>
      </c>
      <c r="K50" s="119">
        <f>IFERROR(VLOOKUP(B50,Solidarietà!A$12:P$100,16,0),0)</f>
        <v>0</v>
      </c>
      <c r="L50" s="118">
        <f>IFERROR(VLOOKUP(B50,Lario!A:Q,16,0),0)</f>
        <v>0</v>
      </c>
      <c r="M50" s="118">
        <f>IFERROR(VLOOKUP(C50,Lario!B:R,16,0),0)</f>
        <v>0</v>
      </c>
      <c r="N50" s="118">
        <f>IFERROR(VLOOKUP(B50,'200 Miglia CR'!A:P,16,0),0)</f>
        <v>0</v>
      </c>
      <c r="O50" s="119">
        <f>IFERROR(VLOOKUP($B50,Ambrosiano!A$12:P$100,16,0),0)</f>
        <v>0</v>
      </c>
      <c r="P50" s="75"/>
      <c r="Q50" s="120">
        <f t="shared" si="7"/>
        <v>65.116000000000014</v>
      </c>
      <c r="R50"/>
      <c r="S50" s="43">
        <f t="shared" si="8"/>
        <v>2</v>
      </c>
      <c r="T50" s="121">
        <f>VLOOKUP(S50,Regolamento!J$6:L$14,3,0)</f>
        <v>1.05</v>
      </c>
      <c r="U50"/>
      <c r="V50" s="120">
        <f t="shared" si="9"/>
        <v>68.371800000000022</v>
      </c>
      <c r="W50"/>
      <c r="X50"/>
      <c r="Y50"/>
      <c r="Z50"/>
      <c r="AA50"/>
      <c r="AB50" s="69"/>
    </row>
    <row r="51" spans="1:29" s="8" customFormat="1" x14ac:dyDescent="0.25">
      <c r="A51">
        <v>46</v>
      </c>
      <c r="B51" s="8" t="s">
        <v>76</v>
      </c>
      <c r="C51" s="12" t="str">
        <f>IFERROR(VLOOKUP(B51,concorrenti!A:C,3,0)," ")</f>
        <v>A</v>
      </c>
      <c r="D51" s="12">
        <f>VLOOKUP(B51,concorrenti!A:E,5,0)</f>
        <v>0</v>
      </c>
      <c r="E51" s="56" t="str">
        <f>VLOOKUP(B51,concorrenti!A$2:G$323,2,0)</f>
        <v>CASTELLOTTI</v>
      </c>
      <c r="F51" s="118">
        <f>IFERROR(VLOOKUP(B51,'TROFEO Nora'!A$11:Q$99,17,0),0)</f>
        <v>0</v>
      </c>
      <c r="G51" s="119">
        <f>IFERROR(VLOOKUP(B51,Castellotti!A$11:Q$102,17,0),0)</f>
        <v>1.5795000000000001</v>
      </c>
      <c r="H51" s="119">
        <f>IFERROR(VLOOKUP(B51,'Castelli Pavesi'!A$12:Q$100,17,0),0)</f>
        <v>61.614000000000004</v>
      </c>
      <c r="I51" s="118">
        <f>IFERROR(VLOOKUP(B51,'Coppa Monza'!A$12:Q$100,17,0),0)</f>
        <v>0</v>
      </c>
      <c r="J51" s="118">
        <f>IFERROR(VLOOKUP(B51,Maserati!A$12:P$100,16,0),0)</f>
        <v>0</v>
      </c>
      <c r="K51" s="119">
        <f>IFERROR(VLOOKUP(B51,Solidarietà!A$12:P$100,16,0),0)</f>
        <v>0</v>
      </c>
      <c r="L51" s="118">
        <f>IFERROR(VLOOKUP(B51,Lario!A:Q,16,0),0)</f>
        <v>0</v>
      </c>
      <c r="M51" s="118">
        <f>IFERROR(VLOOKUP(C51,Lario!B:R,16,0),0)</f>
        <v>0</v>
      </c>
      <c r="N51" s="118">
        <f>IFERROR(VLOOKUP(B51,'200 Miglia CR'!A:P,16,0),0)</f>
        <v>0</v>
      </c>
      <c r="O51" s="119">
        <f>IFERROR(VLOOKUP($B51,Ambrosiano!A$12:P$100,16,0),0)</f>
        <v>0</v>
      </c>
      <c r="P51"/>
      <c r="Q51" s="120">
        <f t="shared" si="7"/>
        <v>63.193500000000007</v>
      </c>
      <c r="R51"/>
      <c r="S51" s="43">
        <f t="shared" si="8"/>
        <v>2</v>
      </c>
      <c r="T51" s="121">
        <f>VLOOKUP(S51,Regolamento!J$6:L$14,3,0)</f>
        <v>1.05</v>
      </c>
      <c r="U51"/>
      <c r="V51" s="120">
        <f t="shared" si="9"/>
        <v>66.353175000000007</v>
      </c>
      <c r="W51"/>
      <c r="X51" s="4"/>
      <c r="Y51" s="69"/>
      <c r="Z51"/>
      <c r="AA51"/>
      <c r="AB51" s="69"/>
    </row>
    <row r="52" spans="1:29" s="8" customFormat="1" x14ac:dyDescent="0.25">
      <c r="A52">
        <v>47</v>
      </c>
      <c r="B52" s="8" t="s">
        <v>310</v>
      </c>
      <c r="C52" s="12" t="str">
        <f>IFERROR(VLOOKUP(B52,concorrenti!A:C,3,0)," ")</f>
        <v>A</v>
      </c>
      <c r="D52" s="12">
        <f>VLOOKUP(B52,concorrenti!A:E,5,0)</f>
        <v>0</v>
      </c>
      <c r="E52" s="56" t="str">
        <f>VLOOKUP(B52,concorrenti!A$2:G$323,2,0)</f>
        <v>AMAMS</v>
      </c>
      <c r="F52" s="118">
        <f>IFERROR(VLOOKUP(B52,'TROFEO Nora'!A$11:Q$99,17,0),0)</f>
        <v>0</v>
      </c>
      <c r="G52" s="119">
        <f>IFERROR(VLOOKUP(B52,Castellotti!A$11:Q$102,17,0),0)</f>
        <v>66.338999999999999</v>
      </c>
      <c r="H52" s="119">
        <f>IFERROR(VLOOKUP(B52,'Castelli Pavesi'!A$12:Q$100,17,0),0)</f>
        <v>0</v>
      </c>
      <c r="I52" s="118">
        <f>IFERROR(VLOOKUP(B52,'Coppa Monza'!A$12:Q$100,17,0),0)</f>
        <v>0</v>
      </c>
      <c r="J52" s="118">
        <f>IFERROR(VLOOKUP(B52,Maserati!A$12:P$100,16,0),0)</f>
        <v>0</v>
      </c>
      <c r="K52" s="119">
        <f>IFERROR(VLOOKUP(B52,Solidarietà!A$12:P$100,16,0),0)</f>
        <v>0</v>
      </c>
      <c r="L52" s="118">
        <f>IFERROR(VLOOKUP(B52,Lario!A:Q,16,0),0)</f>
        <v>0</v>
      </c>
      <c r="M52" s="118">
        <f>IFERROR(VLOOKUP(C52,Lario!B:R,16,0),0)</f>
        <v>0</v>
      </c>
      <c r="N52" s="118">
        <f>IFERROR(VLOOKUP(B52,'200 Miglia CR'!A:P,16,0),0)</f>
        <v>0</v>
      </c>
      <c r="O52" s="119">
        <f>IFERROR(VLOOKUP($B52,Ambrosiano!A$12:P$100,16,0),0)</f>
        <v>0</v>
      </c>
      <c r="P52" s="75"/>
      <c r="Q52" s="120">
        <f t="shared" si="7"/>
        <v>66.338999999999999</v>
      </c>
      <c r="R52"/>
      <c r="S52" s="43">
        <f t="shared" si="8"/>
        <v>1</v>
      </c>
      <c r="T52" s="121">
        <f>VLOOKUP(S52,Regolamento!J$6:L$14,3,0)</f>
        <v>1</v>
      </c>
      <c r="U52"/>
      <c r="V52" s="120">
        <f t="shared" si="9"/>
        <v>66.338999999999999</v>
      </c>
      <c r="W52"/>
      <c r="X52"/>
      <c r="Y52"/>
      <c r="Z52"/>
      <c r="AA52"/>
      <c r="AB52" s="69"/>
    </row>
    <row r="53" spans="1:29" s="8" customFormat="1" x14ac:dyDescent="0.25">
      <c r="A53">
        <v>48</v>
      </c>
      <c r="B53" s="8" t="s">
        <v>177</v>
      </c>
      <c r="C53" s="12" t="str">
        <f>IFERROR(VLOOKUP(B53,concorrenti!A:C,3,0)," ")</f>
        <v>A</v>
      </c>
      <c r="D53" s="12">
        <f>VLOOKUP(B53,concorrenti!A:E,5,0)</f>
        <v>0</v>
      </c>
      <c r="E53" s="56" t="str">
        <f>VLOOKUP(B53,concorrenti!A$2:G$323,2,0)</f>
        <v>VCC COMO</v>
      </c>
      <c r="F53" s="118">
        <f>IFERROR(VLOOKUP(B53,'TROFEO Nora'!A$11:Q$99,17,0),0)</f>
        <v>0</v>
      </c>
      <c r="G53" s="119">
        <f>IFERROR(VLOOKUP(B53,Castellotti!A$11:Q$102,17,0),0)</f>
        <v>0</v>
      </c>
      <c r="H53" s="119">
        <f>IFERROR(VLOOKUP(B53,'Castelli Pavesi'!A$12:Q$100,17,0),0)</f>
        <v>0</v>
      </c>
      <c r="I53" s="118">
        <f>IFERROR(VLOOKUP(B53,'Coppa Monza'!A$12:Q$100,17,0),0)</f>
        <v>62.975999999999999</v>
      </c>
      <c r="J53" s="118">
        <f>IFERROR(VLOOKUP(B53,Maserati!A$12:P$100,16,0),0)</f>
        <v>0</v>
      </c>
      <c r="K53" s="119">
        <f>IFERROR(VLOOKUP(B53,Solidarietà!A$12:P$100,16,0),0)</f>
        <v>0</v>
      </c>
      <c r="L53" s="118">
        <f>IFERROR(VLOOKUP(B53,Lario!A:Q,16,0),0)</f>
        <v>0</v>
      </c>
      <c r="M53" s="118">
        <f>IFERROR(VLOOKUP(C53,Lario!B:R,16,0),0)</f>
        <v>0</v>
      </c>
      <c r="N53" s="118">
        <f>IFERROR(VLOOKUP(B53,'200 Miglia CR'!A:P,16,0),0)</f>
        <v>0</v>
      </c>
      <c r="O53" s="119">
        <f>IFERROR(VLOOKUP($B53,Ambrosiano!A$12:P$100,16,0),0)</f>
        <v>0</v>
      </c>
      <c r="P53" s="75"/>
      <c r="Q53" s="120">
        <f t="shared" si="7"/>
        <v>62.975999999999999</v>
      </c>
      <c r="R53"/>
      <c r="S53" s="43">
        <f t="shared" si="8"/>
        <v>1</v>
      </c>
      <c r="T53" s="121">
        <f>VLOOKUP(S53,Regolamento!J$6:L$14,3,0)</f>
        <v>1</v>
      </c>
      <c r="U53"/>
      <c r="V53" s="120">
        <f t="shared" si="9"/>
        <v>62.975999999999999</v>
      </c>
      <c r="W53"/>
      <c r="X53" s="4"/>
      <c r="Y53" s="69"/>
      <c r="Z53"/>
      <c r="AB53" s="69"/>
    </row>
    <row r="54" spans="1:29" s="8" customFormat="1" x14ac:dyDescent="0.25">
      <c r="A54">
        <v>49</v>
      </c>
      <c r="B54" t="s">
        <v>397</v>
      </c>
      <c r="C54" s="12" t="str">
        <f>IFERROR(VLOOKUP(B54,concorrenti!A:C,3,0)," ")</f>
        <v>A</v>
      </c>
      <c r="D54" s="12">
        <f>VLOOKUP(B54,concorrenti!A:E,5,0)</f>
        <v>0</v>
      </c>
      <c r="E54" s="56" t="str">
        <f>VLOOKUP(B54,concorrenti!A$2:G$323,2,0)</f>
        <v>CASTELLOTTI</v>
      </c>
      <c r="F54" s="118">
        <f>IFERROR(VLOOKUP(B54,'TROFEO Nora'!A$11:Q$99,17,0),0)</f>
        <v>62.210399999999993</v>
      </c>
      <c r="G54" s="119">
        <f>IFERROR(VLOOKUP(B54,Castellotti!A$11:Q$102,17,0),0)</f>
        <v>0</v>
      </c>
      <c r="H54" s="119">
        <f>IFERROR(VLOOKUP(B54,'Castelli Pavesi'!A$12:Q$100,17,0),0)</f>
        <v>0</v>
      </c>
      <c r="I54" s="118">
        <f>IFERROR(VLOOKUP(B54,'Coppa Monza'!A$12:Q$100,17,0),0)</f>
        <v>0</v>
      </c>
      <c r="J54" s="118">
        <f>IFERROR(VLOOKUP(B54,Maserati!A$12:P$100,16,0),0)</f>
        <v>0</v>
      </c>
      <c r="K54" s="119">
        <f>IFERROR(VLOOKUP(B54,Solidarietà!A$12:P$100,16,0),0)</f>
        <v>0</v>
      </c>
      <c r="L54" s="118">
        <f>IFERROR(VLOOKUP(B54,Lario!A:Q,16,0),0)</f>
        <v>0</v>
      </c>
      <c r="M54" s="118">
        <f>IFERROR(VLOOKUP(C54,Lario!B:R,16,0),0)</f>
        <v>0</v>
      </c>
      <c r="N54" s="118">
        <f>IFERROR(VLOOKUP(B54,'200 Miglia CR'!A:P,16,0),0)</f>
        <v>0</v>
      </c>
      <c r="O54" s="119">
        <f>IFERROR(VLOOKUP($B54,Ambrosiano!A$12:P$100,16,0),0)</f>
        <v>0</v>
      </c>
      <c r="P54" s="122"/>
      <c r="Q54" s="120">
        <f t="shared" si="7"/>
        <v>62.210399999999993</v>
      </c>
      <c r="S54" s="123">
        <f t="shared" si="8"/>
        <v>1</v>
      </c>
      <c r="T54" s="124">
        <f>VLOOKUP(S54,Regolamento!J$6:L$14,3,0)</f>
        <v>1</v>
      </c>
      <c r="V54" s="125">
        <f t="shared" si="9"/>
        <v>62.210399999999993</v>
      </c>
      <c r="W54"/>
      <c r="X54" s="58"/>
      <c r="Y54" s="74"/>
      <c r="AB54" s="69"/>
    </row>
    <row r="55" spans="1:29" s="8" customFormat="1" x14ac:dyDescent="0.25">
      <c r="A55">
        <v>50</v>
      </c>
      <c r="B55" s="8" t="s">
        <v>808</v>
      </c>
      <c r="C55" s="12" t="str">
        <f>IFERROR(VLOOKUP(B55,concorrenti!A:C,3,0)," ")</f>
        <v>A</v>
      </c>
      <c r="D55" s="12">
        <f>VLOOKUP(B55,concorrenti!A:E,5,0)</f>
        <v>0</v>
      </c>
      <c r="E55" s="56" t="str">
        <f>VLOOKUP(B55,concorrenti!A$2:G$323,2,0)</f>
        <v>CMAE</v>
      </c>
      <c r="F55" s="118">
        <f>IFERROR(VLOOKUP(B55,'TROFEO Nora'!A$11:Q$99,17,0),0)</f>
        <v>0</v>
      </c>
      <c r="G55" s="119">
        <f>IFERROR(VLOOKUP(B55,Castellotti!A$11:Q$102,17,0),0)</f>
        <v>0</v>
      </c>
      <c r="H55" s="119">
        <f>IFERROR(VLOOKUP(B55,'Castelli Pavesi'!A$12:Q$100,17,0),0)</f>
        <v>0</v>
      </c>
      <c r="I55" s="118">
        <f>IFERROR(VLOOKUP(B55,'Coppa Monza'!A$12:Q$100,17,0),0)</f>
        <v>60.352000000000011</v>
      </c>
      <c r="J55" s="118">
        <f>IFERROR(VLOOKUP(B55,Maserati!A$12:P$100,16,0),0)</f>
        <v>0</v>
      </c>
      <c r="K55" s="119">
        <f>IFERROR(VLOOKUP(B55,Solidarietà!A$12:P$100,16,0),0)</f>
        <v>0</v>
      </c>
      <c r="L55" s="118">
        <f>IFERROR(VLOOKUP(B55,Lario!A:Q,16,0),0)</f>
        <v>0</v>
      </c>
      <c r="M55" s="118">
        <f>IFERROR(VLOOKUP(C55,Lario!B:R,16,0),0)</f>
        <v>0</v>
      </c>
      <c r="N55" s="118">
        <f>IFERROR(VLOOKUP(B55,'200 Miglia CR'!A:P,16,0),0)</f>
        <v>0</v>
      </c>
      <c r="O55" s="119">
        <f>IFERROR(VLOOKUP($B55,Ambrosiano!A$12:P$100,16,0),0)</f>
        <v>0</v>
      </c>
      <c r="P55" s="122"/>
      <c r="Q55" s="120">
        <f t="shared" si="7"/>
        <v>60.352000000000011</v>
      </c>
      <c r="S55" s="123">
        <f t="shared" si="8"/>
        <v>1</v>
      </c>
      <c r="T55" s="121">
        <f>VLOOKUP(S55,Regolamento!J$6:L$14,3,0)</f>
        <v>1</v>
      </c>
      <c r="V55" s="125">
        <f t="shared" si="9"/>
        <v>60.352000000000011</v>
      </c>
      <c r="W55"/>
      <c r="X55" s="58"/>
      <c r="Y55" s="74"/>
      <c r="AB55" s="69"/>
    </row>
    <row r="56" spans="1:29" s="8" customFormat="1" x14ac:dyDescent="0.25">
      <c r="A56">
        <v>51</v>
      </c>
      <c r="B56" t="s">
        <v>681</v>
      </c>
      <c r="C56" s="12" t="str">
        <f>IFERROR(VLOOKUP(B56,concorrenti!A:C,3,0)," ")</f>
        <v>A</v>
      </c>
      <c r="D56" s="12">
        <f>VLOOKUP(B56,concorrenti!A:E,5,0)</f>
        <v>0</v>
      </c>
      <c r="E56" s="56" t="str">
        <f>VLOOKUP(B56,concorrenti!A$2:G$323,2,0)</f>
        <v>VCC CARDUCCI</v>
      </c>
      <c r="F56" s="118">
        <f>IFERROR(VLOOKUP(B56,'TROFEO Nora'!A$11:Q$99,17,0),0)</f>
        <v>0</v>
      </c>
      <c r="G56" s="119">
        <f>IFERROR(VLOOKUP(B56,Castellotti!A$11:Q$102,17,0),0)</f>
        <v>6.3180000000000005</v>
      </c>
      <c r="H56" s="119">
        <f>IFERROR(VLOOKUP(B56,'Castelli Pavesi'!A$12:Q$100,17,0),0)</f>
        <v>46.210499999999996</v>
      </c>
      <c r="I56" s="118">
        <f>IFERROR(VLOOKUP(B56,'Coppa Monza'!A$12:Q$100,17,0),0)</f>
        <v>0</v>
      </c>
      <c r="J56" s="118">
        <f>IFERROR(VLOOKUP(B56,Maserati!A$12:P$100,16,0),0)</f>
        <v>0</v>
      </c>
      <c r="K56" s="119">
        <f>IFERROR(VLOOKUP(B56,Solidarietà!A$12:P$100,16,0),0)</f>
        <v>0</v>
      </c>
      <c r="L56" s="118">
        <f>IFERROR(VLOOKUP(B56,Lario!A:Q,16,0),0)</f>
        <v>0</v>
      </c>
      <c r="M56" s="118">
        <f>IFERROR(VLOOKUP(C56,Lario!B:R,16,0),0)</f>
        <v>0</v>
      </c>
      <c r="N56" s="118">
        <f>IFERROR(VLOOKUP(B56,'200 Miglia CR'!A:P,16,0),0)</f>
        <v>0</v>
      </c>
      <c r="O56" s="119">
        <f>IFERROR(VLOOKUP($B56,Ambrosiano!A$12:P$100,16,0),0)</f>
        <v>0</v>
      </c>
      <c r="P56" s="122"/>
      <c r="Q56" s="120">
        <f t="shared" si="7"/>
        <v>52.528499999999994</v>
      </c>
      <c r="S56" s="123">
        <f t="shared" si="8"/>
        <v>2</v>
      </c>
      <c r="T56" s="121">
        <f>VLOOKUP(S56,Regolamento!J$6:L$14,3,0)</f>
        <v>1.05</v>
      </c>
      <c r="V56" s="125">
        <f t="shared" si="9"/>
        <v>55.154924999999999</v>
      </c>
      <c r="W56"/>
      <c r="X56" s="58"/>
      <c r="Y56" s="74"/>
    </row>
    <row r="57" spans="1:29" s="8" customFormat="1" x14ac:dyDescent="0.25">
      <c r="A57">
        <v>52</v>
      </c>
      <c r="B57" s="8" t="s">
        <v>415</v>
      </c>
      <c r="C57" s="56" t="str">
        <f>IFERROR(VLOOKUP(B57,concorrenti!A:C,3,0)," ")</f>
        <v>C</v>
      </c>
      <c r="D57" s="56">
        <f>VLOOKUP(B57,concorrenti!A:E,5,0)</f>
        <v>0</v>
      </c>
      <c r="E57" s="56" t="str">
        <f>VLOOKUP(B57,concorrenti!A$2:G$323,2,0)</f>
        <v>CMAE</v>
      </c>
      <c r="F57" s="118">
        <f>IFERROR(VLOOKUP(B57,'TROFEO Nora'!A$11:Q$99,17,0),0)</f>
        <v>1.3524</v>
      </c>
      <c r="G57" s="119">
        <f>IFERROR(VLOOKUP(B57,Castellotti!A$11:Q$102,17,0),0)</f>
        <v>0</v>
      </c>
      <c r="H57" s="119">
        <f>IFERROR(VLOOKUP(B57,'Castelli Pavesi'!A$12:Q$100,17,0),0)</f>
        <v>48.411000000000001</v>
      </c>
      <c r="I57" s="118">
        <f>IFERROR(VLOOKUP(B57,'Coppa Monza'!A$12:Q$100,17,0),0)</f>
        <v>0</v>
      </c>
      <c r="J57" s="118">
        <f>IFERROR(VLOOKUP(B57,Maserati!A$12:P$100,16,0),0)</f>
        <v>0</v>
      </c>
      <c r="K57" s="119">
        <f>IFERROR(VLOOKUP(B57,Solidarietà!A$12:P$100,16,0),0)</f>
        <v>0</v>
      </c>
      <c r="L57" s="118">
        <f>IFERROR(VLOOKUP(B57,Lario!A:Q,16,0),0)</f>
        <v>0</v>
      </c>
      <c r="M57" s="118">
        <f>IFERROR(VLOOKUP(C57,Lario!B:R,16,0),0)</f>
        <v>0</v>
      </c>
      <c r="N57" s="118">
        <f>IFERROR(VLOOKUP(B57,'200 Miglia CR'!A:P,16,0),0)</f>
        <v>0</v>
      </c>
      <c r="O57" s="119">
        <f>IFERROR(VLOOKUP($B57,Ambrosiano!A$12:P$100,16,0),0)</f>
        <v>0</v>
      </c>
      <c r="P57" s="122"/>
      <c r="Q57" s="120">
        <f t="shared" si="7"/>
        <v>49.763400000000004</v>
      </c>
      <c r="S57" s="123">
        <f t="shared" si="8"/>
        <v>2</v>
      </c>
      <c r="T57" s="124">
        <f>VLOOKUP(S57,Regolamento!J$6:L$14,3,0)</f>
        <v>1.05</v>
      </c>
      <c r="V57" s="125">
        <f t="shared" si="9"/>
        <v>52.251570000000008</v>
      </c>
      <c r="W57"/>
      <c r="X57" s="58"/>
      <c r="Y57" s="74"/>
    </row>
    <row r="58" spans="1:29" s="8" customFormat="1" x14ac:dyDescent="0.25">
      <c r="A58">
        <v>53</v>
      </c>
      <c r="B58" s="8" t="s">
        <v>597</v>
      </c>
      <c r="C58" s="12" t="str">
        <f>IFERROR(VLOOKUP(B58,concorrenti!A:C,3,0)," ")</f>
        <v>B</v>
      </c>
      <c r="D58" s="12">
        <f>VLOOKUP(B58,concorrenti!A:E,5,0)</f>
        <v>0</v>
      </c>
      <c r="E58" s="56" t="str">
        <f>VLOOKUP(B58,concorrenti!A$2:G$323,2,0)</f>
        <v>PROGETTO MITE</v>
      </c>
      <c r="F58" s="118">
        <f>IFERROR(VLOOKUP(B58,'TROFEO Nora'!A$11:Q$99,17,0),0)</f>
        <v>27.047999999999998</v>
      </c>
      <c r="G58" s="119">
        <f>IFERROR(VLOOKUP(B58,Castellotti!A$11:Q$102,17,0),0)</f>
        <v>1.5795000000000001</v>
      </c>
      <c r="H58" s="119">
        <f>IFERROR(VLOOKUP(B58,'Castelli Pavesi'!A$12:Q$100,17,0),0)</f>
        <v>0</v>
      </c>
      <c r="I58" s="118">
        <f>IFERROR(VLOOKUP(B58,'Coppa Monza'!A$12:Q$100,17,0),0)</f>
        <v>18.368000000000002</v>
      </c>
      <c r="J58" s="118">
        <f>IFERROR(VLOOKUP(B58,Maserati!A$12:P$100,16,0),0)</f>
        <v>0</v>
      </c>
      <c r="K58" s="119">
        <f>IFERROR(VLOOKUP(B58,Solidarietà!A$12:P$100,16,0),0)</f>
        <v>0</v>
      </c>
      <c r="L58" s="118">
        <f>IFERROR(VLOOKUP(B58,Lario!A:Q,16,0),0)</f>
        <v>0</v>
      </c>
      <c r="M58" s="118">
        <f>IFERROR(VLOOKUP(C58,Lario!B:R,16,0),0)</f>
        <v>0</v>
      </c>
      <c r="N58" s="118">
        <f>IFERROR(VLOOKUP(B58,'200 Miglia CR'!A:P,16,0),0)</f>
        <v>0</v>
      </c>
      <c r="O58" s="119">
        <f>IFERROR(VLOOKUP($B58,Ambrosiano!A$12:P$100,16,0),0)</f>
        <v>0</v>
      </c>
      <c r="P58" s="122"/>
      <c r="Q58" s="120">
        <f t="shared" si="7"/>
        <v>46.9955</v>
      </c>
      <c r="S58" s="123">
        <f t="shared" si="8"/>
        <v>3</v>
      </c>
      <c r="T58" s="121">
        <f>VLOOKUP(S58,Regolamento!J$6:L$14,3,0)</f>
        <v>1.1000000000000001</v>
      </c>
      <c r="V58" s="125">
        <f t="shared" si="9"/>
        <v>51.695050000000002</v>
      </c>
      <c r="W58"/>
    </row>
    <row r="59" spans="1:29" s="8" customFormat="1" x14ac:dyDescent="0.25">
      <c r="A59">
        <v>54</v>
      </c>
      <c r="B59" s="8" t="s">
        <v>182</v>
      </c>
      <c r="C59" s="12" t="str">
        <f>IFERROR(VLOOKUP(B59,concorrenti!A:C,3,0)," ")</f>
        <v>A</v>
      </c>
      <c r="D59" s="12">
        <f>VLOOKUP(B59,concorrenti!A:E,5,0)</f>
        <v>0</v>
      </c>
      <c r="E59" s="56" t="str">
        <f>VLOOKUP(B59,concorrenti!A$2:G$323,2,0)</f>
        <v>OROBICO</v>
      </c>
      <c r="F59" s="118">
        <f>IFERROR(VLOOKUP(B59,'TROFEO Nora'!A$11:Q$99,17,0),0)</f>
        <v>51.391199999999998</v>
      </c>
      <c r="G59" s="119">
        <f>IFERROR(VLOOKUP(B59,Castellotti!A$11:Q$102,17,0),0)</f>
        <v>0</v>
      </c>
      <c r="H59" s="119">
        <f>IFERROR(VLOOKUP(B59,'Castelli Pavesi'!A$12:Q$100,17,0),0)</f>
        <v>0</v>
      </c>
      <c r="I59" s="118">
        <f>IFERROR(VLOOKUP(B59,'Coppa Monza'!A$12:Q$100,17,0),0)</f>
        <v>0</v>
      </c>
      <c r="J59" s="118">
        <f>IFERROR(VLOOKUP(B59,Maserati!A$12:P$100,16,0),0)</f>
        <v>0</v>
      </c>
      <c r="K59" s="119">
        <f>IFERROR(VLOOKUP(B59,Solidarietà!A$12:P$100,16,0),0)</f>
        <v>0</v>
      </c>
      <c r="L59" s="118">
        <f>IFERROR(VLOOKUP(B59,Lario!A:Q,16,0),0)</f>
        <v>0</v>
      </c>
      <c r="M59" s="118">
        <f>IFERROR(VLOOKUP(C59,Lario!B:R,16,0),0)</f>
        <v>0</v>
      </c>
      <c r="N59" s="118">
        <f>IFERROR(VLOOKUP(B59,'200 Miglia CR'!A:P,16,0),0)</f>
        <v>0</v>
      </c>
      <c r="O59" s="119">
        <f>IFERROR(VLOOKUP($B59,Ambrosiano!A$12:P$100,16,0),0)</f>
        <v>0</v>
      </c>
      <c r="P59" s="75"/>
      <c r="Q59" s="120">
        <f t="shared" si="7"/>
        <v>51.391199999999998</v>
      </c>
      <c r="R59"/>
      <c r="S59" s="43">
        <f t="shared" si="8"/>
        <v>1</v>
      </c>
      <c r="T59" s="121">
        <f>VLOOKUP(S59,Regolamento!J$6:L$14,3,0)</f>
        <v>1</v>
      </c>
      <c r="U59"/>
      <c r="V59" s="120">
        <f t="shared" si="9"/>
        <v>51.391199999999998</v>
      </c>
      <c r="W59"/>
    </row>
    <row r="60" spans="1:29" s="8" customFormat="1" x14ac:dyDescent="0.25">
      <c r="A60">
        <v>55</v>
      </c>
      <c r="B60" s="8" t="s">
        <v>122</v>
      </c>
      <c r="C60" s="12" t="str">
        <f>IFERROR(VLOOKUP(B60,concorrenti!A:C,3,0)," ")</f>
        <v>A</v>
      </c>
      <c r="D60" s="12">
        <f>VLOOKUP(B60,concorrenti!A:E,5,0)</f>
        <v>0</v>
      </c>
      <c r="E60" s="56" t="str">
        <f>VLOOKUP(B60,concorrenti!A$2:G$323,2,0)</f>
        <v>CASTELLOTTI</v>
      </c>
      <c r="F60" s="118">
        <f>IFERROR(VLOOKUP(B60,'TROFEO Nora'!A$11:Q$99,17,0),0)</f>
        <v>0</v>
      </c>
      <c r="G60" s="119">
        <f>IFERROR(VLOOKUP(B60,Castellotti!A$11:Q$102,17,0),0)</f>
        <v>50.544000000000004</v>
      </c>
      <c r="H60" s="119">
        <f>IFERROR(VLOOKUP(B60,'Castelli Pavesi'!A$12:Q$100,17,0),0)</f>
        <v>0</v>
      </c>
      <c r="I60" s="118">
        <f>IFERROR(VLOOKUP(B60,'Coppa Monza'!A$12:Q$100,17,0),0)</f>
        <v>0</v>
      </c>
      <c r="J60" s="118">
        <f>IFERROR(VLOOKUP(B60,Maserati!A$12:P$100,16,0),0)</f>
        <v>0</v>
      </c>
      <c r="K60" s="119">
        <f>IFERROR(VLOOKUP(B60,Solidarietà!A$12:P$100,16,0),0)</f>
        <v>0</v>
      </c>
      <c r="L60" s="118">
        <f>IFERROR(VLOOKUP(B60,Lario!A:Q,16,0),0)</f>
        <v>0</v>
      </c>
      <c r="M60" s="118">
        <f>IFERROR(VLOOKUP(C60,Lario!B:R,16,0),0)</f>
        <v>0</v>
      </c>
      <c r="N60" s="118">
        <f>IFERROR(VLOOKUP(B60,'200 Miglia CR'!A:P,16,0),0)</f>
        <v>0</v>
      </c>
      <c r="O60" s="119">
        <f>IFERROR(VLOOKUP($B60,Ambrosiano!A$12:P$100,16,0),0)</f>
        <v>0</v>
      </c>
      <c r="P60" s="75"/>
      <c r="Q60" s="120">
        <f t="shared" si="7"/>
        <v>50.544000000000004</v>
      </c>
      <c r="R60"/>
      <c r="S60" s="43">
        <f t="shared" si="8"/>
        <v>1</v>
      </c>
      <c r="T60" s="121">
        <f>VLOOKUP(S60,Regolamento!J$6:L$14,3,0)</f>
        <v>1</v>
      </c>
      <c r="U60"/>
      <c r="V60" s="125">
        <f t="shared" si="9"/>
        <v>50.544000000000004</v>
      </c>
      <c r="W60"/>
      <c r="X60" s="58"/>
      <c r="Y60" s="74"/>
    </row>
    <row r="61" spans="1:29" s="8" customFormat="1" x14ac:dyDescent="0.25">
      <c r="A61">
        <v>56</v>
      </c>
      <c r="B61" s="8" t="s">
        <v>293</v>
      </c>
      <c r="C61" s="12" t="str">
        <f>IFERROR(VLOOKUP(B61,concorrenti!A:C,3,0)," ")</f>
        <v>A</v>
      </c>
      <c r="D61" s="12">
        <f>VLOOKUP(B61,concorrenti!A:E,5,0)</f>
        <v>0</v>
      </c>
      <c r="E61" s="56" t="str">
        <f>VLOOKUP(B61,concorrenti!A$2:G$323,2,0)</f>
        <v xml:space="preserve"> CAVEM</v>
      </c>
      <c r="F61" s="118">
        <f>IFERROR(VLOOKUP(B61,'TROFEO Nora'!A$11:Q$99,17,0),0)</f>
        <v>45.9816</v>
      </c>
      <c r="G61" s="119">
        <f>IFERROR(VLOOKUP(B61,Castellotti!A$11:Q$102,17,0),0)</f>
        <v>1.5795000000000001</v>
      </c>
      <c r="H61" s="119">
        <f>IFERROR(VLOOKUP(B61,'Castelli Pavesi'!A$12:Q$100,17,0),0)</f>
        <v>0</v>
      </c>
      <c r="I61" s="118">
        <f>IFERROR(VLOOKUP(B61,'Coppa Monza'!A$12:Q$100,17,0),0)</f>
        <v>0</v>
      </c>
      <c r="J61" s="118">
        <f>IFERROR(VLOOKUP(B61,Maserati!A$12:P$100,16,0),0)</f>
        <v>0</v>
      </c>
      <c r="K61" s="119">
        <f>IFERROR(VLOOKUP(B61,Solidarietà!A$12:P$100,16,0),0)</f>
        <v>0</v>
      </c>
      <c r="L61" s="118">
        <f>IFERROR(VLOOKUP(B61,Lario!A:Q,16,0),0)</f>
        <v>0</v>
      </c>
      <c r="M61" s="118">
        <f>IFERROR(VLOOKUP(C61,Lario!B:R,16,0),0)</f>
        <v>0</v>
      </c>
      <c r="N61" s="118">
        <f>IFERROR(VLOOKUP(B61,'200 Miglia CR'!A:P,16,0),0)</f>
        <v>0</v>
      </c>
      <c r="O61" s="119">
        <f>IFERROR(VLOOKUP($B61,Ambrosiano!A$12:P$100,16,0),0)</f>
        <v>0</v>
      </c>
      <c r="P61" s="75"/>
      <c r="Q61" s="120">
        <f t="shared" si="7"/>
        <v>47.561100000000003</v>
      </c>
      <c r="R61"/>
      <c r="S61" s="43">
        <f t="shared" si="8"/>
        <v>2</v>
      </c>
      <c r="T61" s="121">
        <f>VLOOKUP(S61,Regolamento!J$6:L$14,3,0)</f>
        <v>1.05</v>
      </c>
      <c r="U61"/>
      <c r="V61" s="120">
        <f t="shared" si="9"/>
        <v>49.939155000000007</v>
      </c>
      <c r="X61" s="58"/>
      <c r="Y61" s="74"/>
    </row>
    <row r="62" spans="1:29" s="8" customFormat="1" x14ac:dyDescent="0.25">
      <c r="A62">
        <v>57</v>
      </c>
      <c r="B62" s="8" t="s">
        <v>492</v>
      </c>
      <c r="C62" s="12" t="str">
        <f>IFERROR(VLOOKUP(B62,concorrenti!A:C,3,0)," ")</f>
        <v>C</v>
      </c>
      <c r="D62" s="12">
        <f>VLOOKUP(B62,concorrenti!A:E,5,0)</f>
        <v>0</v>
      </c>
      <c r="E62" s="56" t="str">
        <f>VLOOKUP(B62,concorrenti!A$2:G$323,2,0)</f>
        <v>CMAE</v>
      </c>
      <c r="F62" s="118">
        <f>IFERROR(VLOOKUP(B62,'TROFEO Nora'!A$11:Q$99,17,0),0)</f>
        <v>0</v>
      </c>
      <c r="G62" s="119">
        <f>IFERROR(VLOOKUP(B62,Castellotti!A$11:Q$102,17,0),0)</f>
        <v>0</v>
      </c>
      <c r="H62" s="119">
        <f>IFERROR(VLOOKUP(B62,'Castelli Pavesi'!A$12:Q$100,17,0),0)</f>
        <v>0</v>
      </c>
      <c r="I62" s="118">
        <f>IFERROR(VLOOKUP(B62,'Coppa Monza'!A$12:Q$100,17,0),0)</f>
        <v>49.856000000000009</v>
      </c>
      <c r="J62" s="118">
        <f>IFERROR(VLOOKUP(B62,Maserati!A$12:P$100,16,0),0)</f>
        <v>0</v>
      </c>
      <c r="K62" s="119">
        <f>IFERROR(VLOOKUP(B62,Solidarietà!A$12:P$100,16,0),0)</f>
        <v>0</v>
      </c>
      <c r="L62" s="118">
        <f>IFERROR(VLOOKUP(B62,Lario!A:Q,16,0),0)</f>
        <v>0</v>
      </c>
      <c r="M62" s="118">
        <f>IFERROR(VLOOKUP(C62,Lario!B:R,16,0),0)</f>
        <v>0</v>
      </c>
      <c r="N62" s="118">
        <f>IFERROR(VLOOKUP(B62,'200 Miglia CR'!A:P,16,0),0)</f>
        <v>0</v>
      </c>
      <c r="O62" s="119">
        <f>IFERROR(VLOOKUP($B62,Ambrosiano!A$12:P$100,16,0),0)</f>
        <v>0</v>
      </c>
      <c r="P62" s="122"/>
      <c r="Q62" s="120">
        <f t="shared" si="7"/>
        <v>49.856000000000009</v>
      </c>
      <c r="S62" s="123">
        <f t="shared" si="8"/>
        <v>1</v>
      </c>
      <c r="T62" s="121">
        <f>VLOOKUP(S62,Regolamento!J$6:L$14,3,0)</f>
        <v>1</v>
      </c>
      <c r="V62" s="125">
        <f t="shared" si="9"/>
        <v>49.856000000000009</v>
      </c>
      <c r="X62" s="58"/>
      <c r="Y62" s="74"/>
    </row>
    <row r="63" spans="1:29" s="8" customFormat="1" x14ac:dyDescent="0.25">
      <c r="A63">
        <v>58</v>
      </c>
      <c r="B63" s="8" t="s">
        <v>68</v>
      </c>
      <c r="C63" s="12" t="str">
        <f>IFERROR(VLOOKUP(B63,concorrenti!A:C,3,0)," ")</f>
        <v>A</v>
      </c>
      <c r="D63" s="12">
        <f>VLOOKUP(B63,concorrenti!A:E,5,0)</f>
        <v>0</v>
      </c>
      <c r="E63" s="56" t="str">
        <f>VLOOKUP(B63,concorrenti!A$2:G$323,2,0)</f>
        <v>VAMS</v>
      </c>
      <c r="F63" s="118">
        <f>IFERROR(VLOOKUP(B63,'TROFEO Nora'!A$11:Q$99,17,0),0)</f>
        <v>48.686399999999999</v>
      </c>
      <c r="G63" s="119">
        <f>IFERROR(VLOOKUP(B63,Castellotti!A$11:Q$102,17,0),0)</f>
        <v>0</v>
      </c>
      <c r="H63" s="119">
        <f>IFERROR(VLOOKUP(B63,'Castelli Pavesi'!A$12:Q$100,17,0),0)</f>
        <v>0</v>
      </c>
      <c r="I63" s="118">
        <f>IFERROR(VLOOKUP(B63,'Coppa Monza'!A$12:Q$100,17,0),0)</f>
        <v>0</v>
      </c>
      <c r="J63" s="118">
        <f>IFERROR(VLOOKUP(B63,Maserati!A$12:P$100,16,0),0)</f>
        <v>0</v>
      </c>
      <c r="K63" s="119">
        <f>IFERROR(VLOOKUP(B63,Solidarietà!A$12:P$100,16,0),0)</f>
        <v>0</v>
      </c>
      <c r="L63" s="118">
        <f>IFERROR(VLOOKUP(B63,Lario!A:Q,16,0),0)</f>
        <v>0</v>
      </c>
      <c r="M63" s="118">
        <f>IFERROR(VLOOKUP(C63,Lario!B:R,16,0),0)</f>
        <v>0</v>
      </c>
      <c r="N63" s="118">
        <f>IFERROR(VLOOKUP(B63,'200 Miglia CR'!A:P,16,0),0)</f>
        <v>0</v>
      </c>
      <c r="O63" s="119">
        <f>IFERROR(VLOOKUP($B63,Ambrosiano!A$12:P$100,16,0),0)</f>
        <v>0</v>
      </c>
      <c r="P63" s="122"/>
      <c r="Q63" s="120">
        <f t="shared" si="7"/>
        <v>48.686399999999999</v>
      </c>
      <c r="S63" s="43">
        <f t="shared" si="8"/>
        <v>1</v>
      </c>
      <c r="T63" s="124">
        <f>VLOOKUP(S63,Regolamento!J$6:L$14,3,0)</f>
        <v>1</v>
      </c>
      <c r="V63" s="125">
        <f t="shared" si="9"/>
        <v>48.686399999999999</v>
      </c>
      <c r="X63" s="58"/>
      <c r="Y63" s="74"/>
    </row>
    <row r="64" spans="1:29" s="8" customFormat="1" x14ac:dyDescent="0.25">
      <c r="A64">
        <v>59</v>
      </c>
      <c r="B64" s="67" t="s">
        <v>383</v>
      </c>
      <c r="C64" s="12" t="str">
        <f>IFERROR(VLOOKUP(B64,concorrenti!A:C,3,0)," ")</f>
        <v>C</v>
      </c>
      <c r="D64" s="12" t="str">
        <f>VLOOKUP(B64,concorrenti!A:E,5,0)</f>
        <v>X</v>
      </c>
      <c r="E64" s="56" t="str">
        <f>VLOOKUP(B64,concorrenti!A$2:G$323,2,0)</f>
        <v>CAVEC</v>
      </c>
      <c r="F64" s="118">
        <f>IFERROR(VLOOKUP(B64,'TROFEO Nora'!A$11:Q$99,17,0),0)</f>
        <v>0</v>
      </c>
      <c r="G64" s="249">
        <f>IFERROR(VLOOKUP(B64,Castellotti!A$11:Q$102,17,0),0)</f>
        <v>1.5795000000000001</v>
      </c>
      <c r="H64" s="249">
        <f>IFERROR(VLOOKUP(B64,'Castelli Pavesi'!A$12:Q$100,17,0),0)</f>
        <v>44.01</v>
      </c>
      <c r="I64" s="118">
        <f>IFERROR(VLOOKUP(B64,'Coppa Monza'!A$12:Q$100,17,0),0)</f>
        <v>0</v>
      </c>
      <c r="J64" s="119">
        <f>IFERROR(VLOOKUP(B64,Maserati!A$12:P$100,16,0),0)</f>
        <v>0</v>
      </c>
      <c r="K64" s="119">
        <f>IFERROR(VLOOKUP(B64,Solidarietà!A$12:P$100,16,0),0)</f>
        <v>0</v>
      </c>
      <c r="L64" s="118">
        <f>IFERROR(VLOOKUP(B64,Lario!A:Q,16,0),0)</f>
        <v>0</v>
      </c>
      <c r="M64" s="118">
        <f>IFERROR(VLOOKUP(C64,Lario!B:R,16,0),0)</f>
        <v>0</v>
      </c>
      <c r="N64" s="119">
        <f>IFERROR(VLOOKUP(B64,'200 Miglia CR'!A:P,16,0),0)</f>
        <v>0</v>
      </c>
      <c r="O64" s="119">
        <f>IFERROR(VLOOKUP($B64,Ambrosiano!A$12:P$100,16,0),0)</f>
        <v>0</v>
      </c>
      <c r="P64" s="122"/>
      <c r="Q64" s="120">
        <f t="shared" si="7"/>
        <v>45.589500000000001</v>
      </c>
      <c r="S64" s="123">
        <f t="shared" si="8"/>
        <v>2</v>
      </c>
      <c r="T64" s="121">
        <f>VLOOKUP(S64,Regolamento!J$6:L$14,3,0)</f>
        <v>1.05</v>
      </c>
      <c r="V64" s="125">
        <f t="shared" si="9"/>
        <v>47.868975000000006</v>
      </c>
      <c r="X64" s="58"/>
      <c r="Y64" s="74"/>
    </row>
    <row r="65" spans="1:25" s="8" customFormat="1" x14ac:dyDescent="0.25">
      <c r="A65">
        <v>60</v>
      </c>
      <c r="B65" s="8" t="s">
        <v>74</v>
      </c>
      <c r="C65" s="12" t="str">
        <f>IFERROR(VLOOKUP(B65,concorrenti!A:C,3,0)," ")</f>
        <v>B</v>
      </c>
      <c r="D65" s="12">
        <f>VLOOKUP(B65,concorrenti!A:E,5,0)</f>
        <v>0</v>
      </c>
      <c r="E65" s="56" t="str">
        <f>VLOOKUP(B65,concorrenti!A$2:G$323,2,0)</f>
        <v>VAMS</v>
      </c>
      <c r="F65" s="118">
        <f>IFERROR(VLOOKUP(B65,'TROFEO Nora'!A$11:Q$99,17,0),0)</f>
        <v>43.276800000000001</v>
      </c>
      <c r="G65" s="119">
        <f>IFERROR(VLOOKUP(B65,Castellotti!A$11:Q$102,17,0),0)</f>
        <v>0</v>
      </c>
      <c r="H65" s="119">
        <f>IFERROR(VLOOKUP(B65,'Castelli Pavesi'!A$12:Q$100,17,0),0)</f>
        <v>1E-3</v>
      </c>
      <c r="I65" s="118">
        <f>IFERROR(VLOOKUP(B65,'Coppa Monza'!A$12:Q$100,17,0),0)</f>
        <v>0</v>
      </c>
      <c r="J65" s="118">
        <f>IFERROR(VLOOKUP(B65,Maserati!A$12:P$100,16,0),0)</f>
        <v>0</v>
      </c>
      <c r="K65" s="119">
        <f>IFERROR(VLOOKUP(B65,Solidarietà!A$12:P$100,16,0),0)</f>
        <v>0</v>
      </c>
      <c r="L65" s="118">
        <f>IFERROR(VLOOKUP(B65,Lario!A:Q,16,0),0)</f>
        <v>0</v>
      </c>
      <c r="M65" s="118">
        <f>IFERROR(VLOOKUP(C65,Lario!B:R,16,0),0)</f>
        <v>0</v>
      </c>
      <c r="N65" s="118">
        <f>IFERROR(VLOOKUP(B65,'200 Miglia CR'!A:P,16,0),0)</f>
        <v>0</v>
      </c>
      <c r="O65" s="119">
        <f>IFERROR(VLOOKUP($B65,Ambrosiano!A$12:P$100,16,0),0)</f>
        <v>0</v>
      </c>
      <c r="P65" s="122"/>
      <c r="Q65" s="120">
        <f t="shared" si="7"/>
        <v>43.277799999999999</v>
      </c>
      <c r="S65" s="123">
        <f t="shared" si="8"/>
        <v>2</v>
      </c>
      <c r="T65" s="124">
        <f>VLOOKUP(S65,Regolamento!J$6:L$14,3,0)</f>
        <v>1.05</v>
      </c>
      <c r="V65" s="125">
        <f t="shared" si="9"/>
        <v>45.441690000000001</v>
      </c>
      <c r="X65" s="58"/>
      <c r="Y65" s="74"/>
    </row>
    <row r="66" spans="1:25" s="8" customFormat="1" x14ac:dyDescent="0.25">
      <c r="A66">
        <v>61</v>
      </c>
      <c r="B66" s="67" t="s">
        <v>381</v>
      </c>
      <c r="C66" s="12" t="str">
        <f>IFERROR(VLOOKUP(B66,concorrenti!A:C,3,0)," ")</f>
        <v>A</v>
      </c>
      <c r="D66" s="12">
        <f>VLOOKUP(B66,concorrenti!A:E,5,0)</f>
        <v>0</v>
      </c>
      <c r="E66" s="56" t="str">
        <f>VLOOKUP(B66,concorrenti!A$2:G$323,2,0)</f>
        <v>OLD WHEELS</v>
      </c>
      <c r="F66" s="118">
        <f>IFERROR(VLOOKUP(B66,'TROFEO Nora'!A$11:Q$99,17,0),0)</f>
        <v>0</v>
      </c>
      <c r="G66" s="119">
        <f>IFERROR(VLOOKUP(B66,Castellotti!A$11:Q$102,17,0),0)</f>
        <v>44.225999999999999</v>
      </c>
      <c r="H66" s="119">
        <f>IFERROR(VLOOKUP(B66,'Castelli Pavesi'!A$12:Q$100,17,0),0)</f>
        <v>0</v>
      </c>
      <c r="I66" s="118">
        <f>IFERROR(VLOOKUP(B66,'Coppa Monza'!A$12:Q$100,17,0),0)</f>
        <v>0</v>
      </c>
      <c r="J66" s="118">
        <f>IFERROR(VLOOKUP(B66,Maserati!A$12:P$100,16,0),0)</f>
        <v>0</v>
      </c>
      <c r="K66" s="119">
        <f>IFERROR(VLOOKUP(B66,Solidarietà!A$12:P$100,16,0),0)</f>
        <v>0</v>
      </c>
      <c r="L66" s="118">
        <f>IFERROR(VLOOKUP(B66,Lario!A:Q,16,0),0)</f>
        <v>0</v>
      </c>
      <c r="M66" s="118">
        <f>IFERROR(VLOOKUP(C66,Lario!B:R,16,0),0)</f>
        <v>0</v>
      </c>
      <c r="N66" s="119">
        <f>IFERROR(VLOOKUP(B66,'200 Miglia CR'!A:P,16,0),0)</f>
        <v>0</v>
      </c>
      <c r="O66" s="119">
        <f>IFERROR(VLOOKUP($B66,Ambrosiano!A$12:P$100,16,0),0)</f>
        <v>0</v>
      </c>
      <c r="P66" s="122"/>
      <c r="Q66" s="120">
        <f t="shared" si="7"/>
        <v>44.225999999999999</v>
      </c>
      <c r="S66" s="123">
        <f t="shared" si="8"/>
        <v>1</v>
      </c>
      <c r="T66" s="121">
        <f>VLOOKUP(S66,Regolamento!J$6:L$14,3,0)</f>
        <v>1</v>
      </c>
      <c r="V66" s="125">
        <f t="shared" si="9"/>
        <v>44.225999999999999</v>
      </c>
      <c r="X66" s="58"/>
      <c r="Y66" s="74"/>
    </row>
    <row r="67" spans="1:25" s="8" customFormat="1" x14ac:dyDescent="0.25">
      <c r="A67">
        <v>62</v>
      </c>
      <c r="B67" s="8" t="s">
        <v>16</v>
      </c>
      <c r="C67" s="12" t="str">
        <f>IFERROR(VLOOKUP(B67,concorrenti!A:C,3,0)," ")</f>
        <v>B</v>
      </c>
      <c r="D67" s="12">
        <f>VLOOKUP(B67,concorrenti!A:E,5,0)</f>
        <v>0</v>
      </c>
      <c r="E67" s="56" t="str">
        <f>VLOOKUP(B67,concorrenti!A$2:G$323,2,0)</f>
        <v>OROBICO</v>
      </c>
      <c r="F67" s="118">
        <f>IFERROR(VLOOKUP(B67,'TROFEO Nora'!A$11:Q$99,17,0),0)</f>
        <v>0</v>
      </c>
      <c r="G67" s="242">
        <f>IFERROR(VLOOKUP(B67,Castellotti!A$11:Q$102,17,0),0)</f>
        <v>1.5795000000000001</v>
      </c>
      <c r="H67" s="119">
        <f>IFERROR(VLOOKUP(B67,'Castelli Pavesi'!A$12:Q$100,17,0),0)</f>
        <v>0</v>
      </c>
      <c r="I67" s="242">
        <f>IFERROR(VLOOKUP(B67,'Coppa Monza'!A$12:Q$100,17,0),0)</f>
        <v>39.360000000000007</v>
      </c>
      <c r="J67" s="118">
        <f>IFERROR(VLOOKUP(B67,Maserati!A$12:P$100,16,0),0)</f>
        <v>0</v>
      </c>
      <c r="K67" s="118">
        <f>IFERROR(VLOOKUP(B67,Solidarietà!A$12:P$100,16,0),0)</f>
        <v>0</v>
      </c>
      <c r="L67" s="120">
        <f>IFERROR(VLOOKUP(B67,Lario!A:Q,16,0),0)</f>
        <v>0</v>
      </c>
      <c r="M67" s="118">
        <f>IFERROR(VLOOKUP(C67,Lario!B:R,16,0),0)</f>
        <v>0</v>
      </c>
      <c r="N67" s="118">
        <f>IFERROR(VLOOKUP(B67,'200 Miglia CR'!A:P,16,0),0)</f>
        <v>0</v>
      </c>
      <c r="O67" s="120">
        <f>IFERROR(VLOOKUP($B67,Ambrosiano!A$12:P$100,16,0),0)</f>
        <v>0</v>
      </c>
      <c r="P67" s="75"/>
      <c r="Q67" s="120">
        <f t="shared" si="7"/>
        <v>40.93950000000001</v>
      </c>
      <c r="R67"/>
      <c r="S67" s="43">
        <f t="shared" si="8"/>
        <v>2</v>
      </c>
      <c r="T67" s="121">
        <f>VLOOKUP(S67,Regolamento!J$6:L$14,3,0)</f>
        <v>1.05</v>
      </c>
      <c r="U67"/>
      <c r="V67" s="120">
        <f t="shared" si="9"/>
        <v>42.986475000000013</v>
      </c>
    </row>
    <row r="68" spans="1:25" s="8" customFormat="1" x14ac:dyDescent="0.25">
      <c r="A68">
        <v>63</v>
      </c>
      <c r="B68" s="67" t="s">
        <v>511</v>
      </c>
      <c r="C68" s="12" t="str">
        <f>IFERROR(VLOOKUP(B68,concorrenti!A:C,3,0)," ")</f>
        <v>C</v>
      </c>
      <c r="D68" s="12">
        <f>VLOOKUP(B68,concorrenti!A:E,5,0)</f>
        <v>0</v>
      </c>
      <c r="E68" s="56" t="str">
        <f>VLOOKUP(B68,concorrenti!A$2:G$323,2,0)</f>
        <v>VCC CARDUCCI</v>
      </c>
      <c r="F68" s="118">
        <f>IFERROR(VLOOKUP(B68,'TROFEO Nora'!A$11:Q$99,17,0),0)</f>
        <v>0</v>
      </c>
      <c r="G68" s="119">
        <f>IFERROR(VLOOKUP(B68,Castellotti!A$11:Q$102,17,0),0)</f>
        <v>0</v>
      </c>
      <c r="H68" s="250">
        <f>IFERROR(VLOOKUP(B68,'Castelli Pavesi'!A$12:Q$100,17,0),0)</f>
        <v>41.8095</v>
      </c>
      <c r="I68" s="118">
        <f>IFERROR(VLOOKUP(B68,'Coppa Monza'!A$12:Q$100,17,0),0)</f>
        <v>0</v>
      </c>
      <c r="J68" s="118">
        <f>IFERROR(VLOOKUP(B68,Maserati!A$12:P$100,16,0),0)</f>
        <v>0</v>
      </c>
      <c r="K68" s="119">
        <f>IFERROR(VLOOKUP(B68,Solidarietà!A$12:P$100,16,0),0)</f>
        <v>0</v>
      </c>
      <c r="L68" s="118">
        <f>IFERROR(VLOOKUP(B68,Lario!A:Q,16,0),0)</f>
        <v>0</v>
      </c>
      <c r="M68" s="118">
        <f>IFERROR(VLOOKUP(C68,Lario!B:R,16,0),0)</f>
        <v>0</v>
      </c>
      <c r="N68" s="118">
        <f>IFERROR(VLOOKUP(B68,'200 Miglia CR'!A:P,16,0),0)</f>
        <v>0</v>
      </c>
      <c r="O68" s="119">
        <f>IFERROR(VLOOKUP($B68,Ambrosiano!A$12:P$100,16,0),0)</f>
        <v>0</v>
      </c>
      <c r="P68" s="122"/>
      <c r="Q68" s="120">
        <f t="shared" si="7"/>
        <v>41.8095</v>
      </c>
      <c r="S68" s="123">
        <f t="shared" si="8"/>
        <v>1</v>
      </c>
      <c r="T68" s="121">
        <f>VLOOKUP(S68,Regolamento!J$6:L$14,3,0)</f>
        <v>1</v>
      </c>
      <c r="V68" s="125">
        <f t="shared" si="9"/>
        <v>41.8095</v>
      </c>
      <c r="X68" s="58"/>
      <c r="Y68" s="74"/>
    </row>
    <row r="69" spans="1:25" s="8" customFormat="1" x14ac:dyDescent="0.25">
      <c r="A69">
        <v>64</v>
      </c>
      <c r="B69" t="s">
        <v>682</v>
      </c>
      <c r="C69" s="12" t="str">
        <f>IFERROR(VLOOKUP(B69,concorrenti!A:C,3,0)," ")</f>
        <v>C</v>
      </c>
      <c r="D69" s="12">
        <f>VLOOKUP(B69,concorrenti!A:E,5,0)</f>
        <v>0</v>
      </c>
      <c r="E69" s="56" t="str">
        <f>VLOOKUP(B69,concorrenti!A$2:G$323,2,0)</f>
        <v>CASTELLOTTI</v>
      </c>
      <c r="F69" s="118">
        <f>IFERROR(VLOOKUP(B69,'TROFEO Nora'!A$11:Q$99,17,0),0)</f>
        <v>0</v>
      </c>
      <c r="G69" s="119">
        <f>IFERROR(VLOOKUP(B69,Castellotti!A$11:Q$102,17,0),0)</f>
        <v>1.5795000000000001</v>
      </c>
      <c r="H69" s="119">
        <f>IFERROR(VLOOKUP(B69,'Castelli Pavesi'!A$12:Q$100,17,0),0)</f>
        <v>37.408499999999997</v>
      </c>
      <c r="I69" s="118">
        <f>IFERROR(VLOOKUP(B69,'Coppa Monza'!A$12:Q$100,17,0),0)</f>
        <v>0</v>
      </c>
      <c r="J69" s="118">
        <f>IFERROR(VLOOKUP(B69,Maserati!A$12:P$100,16,0),0)</f>
        <v>0</v>
      </c>
      <c r="K69" s="119">
        <f>IFERROR(VLOOKUP(B69,Solidarietà!A$12:P$100,16,0),0)</f>
        <v>0</v>
      </c>
      <c r="L69" s="118">
        <f>IFERROR(VLOOKUP(B69,Lario!A:Q,16,0),0)</f>
        <v>0</v>
      </c>
      <c r="M69" s="118">
        <f>IFERROR(VLOOKUP(C69,Lario!B:R,16,0),0)</f>
        <v>0</v>
      </c>
      <c r="N69" s="118">
        <f>IFERROR(VLOOKUP(B69,'200 Miglia CR'!A:P,16,0),0)</f>
        <v>0</v>
      </c>
      <c r="O69" s="119">
        <f>IFERROR(VLOOKUP($B69,Ambrosiano!A$12:P$100,16,0),0)</f>
        <v>0</v>
      </c>
      <c r="P69" s="122"/>
      <c r="Q69" s="120">
        <f t="shared" si="7"/>
        <v>38.988</v>
      </c>
      <c r="S69" s="123">
        <f t="shared" si="8"/>
        <v>2</v>
      </c>
      <c r="T69" s="121">
        <f>VLOOKUP(S69,Regolamento!J$6:L$14,3,0)</f>
        <v>1.05</v>
      </c>
      <c r="V69" s="125">
        <f t="shared" si="9"/>
        <v>40.937400000000004</v>
      </c>
      <c r="X69" s="58"/>
      <c r="Y69" s="74"/>
    </row>
    <row r="70" spans="1:25" s="8" customFormat="1" x14ac:dyDescent="0.25">
      <c r="A70">
        <v>65</v>
      </c>
      <c r="B70" t="s">
        <v>148</v>
      </c>
      <c r="C70" s="12" t="str">
        <f>IFERROR(VLOOKUP(B70,concorrenti!A:C,3,0)," ")</f>
        <v>C</v>
      </c>
      <c r="D70" s="12">
        <f>VLOOKUP(B70,concorrenti!A:E,5,0)</f>
        <v>0</v>
      </c>
      <c r="E70" s="56" t="str">
        <f>VLOOKUP(B70,concorrenti!A$2:G$323,2,0)</f>
        <v>CLASSIC CLUB ITALIA</v>
      </c>
      <c r="F70" s="118">
        <f>IFERROR(VLOOKUP(B70,'TROFEO Nora'!A$11:Q$99,17,0),0)</f>
        <v>0</v>
      </c>
      <c r="G70" s="119">
        <f>IFERROR(VLOOKUP(B70,Castellotti!A$11:Q$102,17,0),0)</f>
        <v>0</v>
      </c>
      <c r="H70" s="119">
        <f>IFERROR(VLOOKUP(B70,'Castelli Pavesi'!A$12:Q$100,17,0),0)</f>
        <v>39.608999999999995</v>
      </c>
      <c r="I70" s="118">
        <f>IFERROR(VLOOKUP(B70,'Coppa Monza'!A$12:Q$100,17,0),0)</f>
        <v>0</v>
      </c>
      <c r="J70" s="118">
        <f>IFERROR(VLOOKUP(B70,Maserati!A$12:P$100,16,0),0)</f>
        <v>0</v>
      </c>
      <c r="K70" s="119">
        <f>IFERROR(VLOOKUP(B70,Solidarietà!A$12:P$100,16,0),0)</f>
        <v>0</v>
      </c>
      <c r="L70" s="118">
        <f>IFERROR(VLOOKUP(B70,Lario!A:Q,16,0),0)</f>
        <v>0</v>
      </c>
      <c r="M70" s="118">
        <f>IFERROR(VLOOKUP(C70,Lario!B:R,16,0),0)</f>
        <v>0</v>
      </c>
      <c r="N70" s="118">
        <f>IFERROR(VLOOKUP(B70,'200 Miglia CR'!A:P,16,0),0)</f>
        <v>0</v>
      </c>
      <c r="O70" s="119">
        <f>IFERROR(VLOOKUP($B70,Ambrosiano!A$12:P$100,16,0),0)</f>
        <v>0</v>
      </c>
      <c r="P70" s="122"/>
      <c r="Q70" s="120">
        <f t="shared" ref="Q70:Q101" si="10">SUM(F70:O70)</f>
        <v>39.608999999999995</v>
      </c>
      <c r="S70" s="123">
        <f t="shared" ref="S70:S101" si="11">COUNTIF(F70:O70,"&lt;&gt;0")</f>
        <v>1</v>
      </c>
      <c r="T70" s="121">
        <f>VLOOKUP(S70,Regolamento!J$6:L$14,3,0)</f>
        <v>1</v>
      </c>
      <c r="V70" s="125">
        <f t="shared" ref="V70:V101" si="12">IFERROR(+T70*Q70,0)</f>
        <v>39.608999999999995</v>
      </c>
      <c r="X70" s="58"/>
      <c r="Y70" s="74"/>
    </row>
    <row r="71" spans="1:25" s="8" customFormat="1" x14ac:dyDescent="0.25">
      <c r="A71">
        <v>66</v>
      </c>
      <c r="B71" s="8" t="s">
        <v>78</v>
      </c>
      <c r="C71" s="56" t="str">
        <f>IFERROR(VLOOKUP(B71,concorrenti!A:C,3,0)," ")</f>
        <v>C</v>
      </c>
      <c r="D71" s="56">
        <f>VLOOKUP(B71,concorrenti!A:E,5,0)</f>
        <v>0</v>
      </c>
      <c r="E71" s="56" t="str">
        <f>VLOOKUP(B71,concorrenti!A$2:G$323,2,0)</f>
        <v>CASTELLOTTI</v>
      </c>
      <c r="F71" s="118">
        <f>IFERROR(VLOOKUP(B71,'TROFEO Nora'!A$11:Q$99,17,0),0)</f>
        <v>0</v>
      </c>
      <c r="G71" s="119">
        <f>IFERROR(VLOOKUP(B71,Castellotti!A$11:Q$102,17,0),0)</f>
        <v>1.5795000000000001</v>
      </c>
      <c r="H71" s="119">
        <f>IFERROR(VLOOKUP(B71,'Castelli Pavesi'!A$12:Q$100,17,0),0)</f>
        <v>35.207999999999998</v>
      </c>
      <c r="I71" s="118">
        <f>IFERROR(VLOOKUP(B71,'Coppa Monza'!A$12:Q$100,17,0),0)</f>
        <v>0</v>
      </c>
      <c r="J71" s="118">
        <f>IFERROR(VLOOKUP(B71,Maserati!A$12:P$100,16,0),0)</f>
        <v>0</v>
      </c>
      <c r="K71" s="119">
        <f>IFERROR(VLOOKUP(B71,Solidarietà!A$12:P$100,16,0),0)</f>
        <v>0</v>
      </c>
      <c r="L71" s="118">
        <f>IFERROR(VLOOKUP(B71,Lario!A:Q,16,0),0)</f>
        <v>0</v>
      </c>
      <c r="M71" s="118">
        <f>IFERROR(VLOOKUP(C71,Lario!B:R,16,0),0)</f>
        <v>0</v>
      </c>
      <c r="N71" s="118">
        <f>IFERROR(VLOOKUP(B71,'200 Miglia CR'!A:P,16,0),0)</f>
        <v>0</v>
      </c>
      <c r="O71" s="119">
        <f>IFERROR(VLOOKUP($B71,Ambrosiano!A$12:P$100,16,0),0)</f>
        <v>0</v>
      </c>
      <c r="P71" s="122"/>
      <c r="Q71" s="120">
        <f t="shared" si="10"/>
        <v>36.787500000000001</v>
      </c>
      <c r="S71" s="123">
        <f t="shared" si="11"/>
        <v>2</v>
      </c>
      <c r="T71" s="121">
        <f>VLOOKUP(S71,Regolamento!J$6:L$14,3,0)</f>
        <v>1.05</v>
      </c>
      <c r="V71" s="125">
        <f t="shared" si="12"/>
        <v>38.626875000000005</v>
      </c>
      <c r="X71" s="58"/>
      <c r="Y71" s="74"/>
    </row>
    <row r="72" spans="1:25" s="8" customFormat="1" x14ac:dyDescent="0.25">
      <c r="A72">
        <v>67</v>
      </c>
      <c r="B72" s="8" t="s">
        <v>28</v>
      </c>
      <c r="C72" s="12" t="str">
        <f>IFERROR(VLOOKUP(B72,concorrenti!A:C,3,0)," ")</f>
        <v>A</v>
      </c>
      <c r="D72" s="12">
        <f>VLOOKUP(B72,concorrenti!A:E,5,0)</f>
        <v>0</v>
      </c>
      <c r="E72" s="56" t="str">
        <f>VLOOKUP(B72,concorrenti!A$2:G$323,2,0)</f>
        <v>OROBICO</v>
      </c>
      <c r="F72" s="118">
        <f>IFERROR(VLOOKUP(B72,'TROFEO Nora'!A$11:Q$99,17,0),0)</f>
        <v>0</v>
      </c>
      <c r="G72" s="119">
        <f>IFERROR(VLOOKUP(B72,Castellotti!A$11:Q$102,17,0),0)</f>
        <v>0</v>
      </c>
      <c r="H72" s="119">
        <f>IFERROR(VLOOKUP(B72,'Castelli Pavesi'!A$12:Q$100,17,0),0)</f>
        <v>0</v>
      </c>
      <c r="I72" s="118">
        <f>IFERROR(VLOOKUP(B72,'Coppa Monza'!A$12:Q$100,17,0),0)</f>
        <v>36.736000000000004</v>
      </c>
      <c r="J72" s="118">
        <f>IFERROR(VLOOKUP(B72,Maserati!A$12:P$100,16,0),0)</f>
        <v>0</v>
      </c>
      <c r="K72" s="119">
        <f>IFERROR(VLOOKUP(B72,Solidarietà!A$12:P$100,16,0),0)</f>
        <v>0</v>
      </c>
      <c r="L72" s="118">
        <f>IFERROR(VLOOKUP(B72,Lario!A:Q,16,0),0)</f>
        <v>0</v>
      </c>
      <c r="M72" s="118">
        <f>IFERROR(VLOOKUP(C72,Lario!B:R,16,0),0)</f>
        <v>0</v>
      </c>
      <c r="N72" s="118">
        <f>IFERROR(VLOOKUP(B72,'200 Miglia CR'!A:P,16,0),0)</f>
        <v>0</v>
      </c>
      <c r="O72" s="119">
        <f>IFERROR(VLOOKUP($B72,Ambrosiano!A$12:P$100,16,0),0)</f>
        <v>0</v>
      </c>
      <c r="P72"/>
      <c r="Q72" s="120">
        <f t="shared" si="10"/>
        <v>36.736000000000004</v>
      </c>
      <c r="R72"/>
      <c r="S72" s="43">
        <f t="shared" si="11"/>
        <v>1</v>
      </c>
      <c r="T72" s="121">
        <f>VLOOKUP(S72,Regolamento!J$6:L$14,3,0)</f>
        <v>1</v>
      </c>
      <c r="U72"/>
      <c r="V72" s="125">
        <f t="shared" si="12"/>
        <v>36.736000000000004</v>
      </c>
      <c r="X72" s="58"/>
      <c r="Y72" s="74"/>
    </row>
    <row r="73" spans="1:25" s="8" customFormat="1" x14ac:dyDescent="0.25">
      <c r="A73">
        <v>68</v>
      </c>
      <c r="B73" s="8" t="s">
        <v>66</v>
      </c>
      <c r="C73" s="12" t="str">
        <f>IFERROR(VLOOKUP(B73,concorrenti!A:C,3,0)," ")</f>
        <v>A</v>
      </c>
      <c r="D73" s="12">
        <f>VLOOKUP(B73,concorrenti!A:E,5,0)</f>
        <v>0</v>
      </c>
      <c r="E73" s="56" t="str">
        <f>VLOOKUP(B73,concorrenti!A$2:G$323,2,0)</f>
        <v>CASTELLOTTI</v>
      </c>
      <c r="F73" s="118">
        <f>IFERROR(VLOOKUP(B73,'TROFEO Nora'!A$11:Q$99,17,0),0)</f>
        <v>0</v>
      </c>
      <c r="G73" s="242">
        <f>IFERROR(VLOOKUP(B73,Castellotti!A$11:Q$102,17,0),0)</f>
        <v>34.749000000000002</v>
      </c>
      <c r="H73" s="119">
        <f>IFERROR(VLOOKUP(B73,'Castelli Pavesi'!A$12:Q$100,17,0),0)</f>
        <v>0</v>
      </c>
      <c r="I73" s="118">
        <f>IFERROR(VLOOKUP(B73,'Coppa Monza'!A$12:Q$100,17,0),0)</f>
        <v>0</v>
      </c>
      <c r="J73" s="118">
        <f>IFERROR(VLOOKUP(B73,Maserati!A$12:P$100,16,0),0)</f>
        <v>0</v>
      </c>
      <c r="K73" s="118">
        <f>IFERROR(VLOOKUP(B73,Solidarietà!A$12:P$100,16,0),0)</f>
        <v>0</v>
      </c>
      <c r="L73" s="118">
        <f>IFERROR(VLOOKUP(B73,Lario!A:Q,16,0),0)</f>
        <v>0</v>
      </c>
      <c r="M73" s="118">
        <f>IFERROR(VLOOKUP(C73,Lario!B:R,16,0),0)</f>
        <v>0</v>
      </c>
      <c r="N73" s="118">
        <f>IFERROR(VLOOKUP(B73,'200 Miglia CR'!A:P,16,0),0)</f>
        <v>0</v>
      </c>
      <c r="O73" s="119">
        <f>IFERROR(VLOOKUP($B73,Ambrosiano!A$12:P$100,16,0),0)</f>
        <v>0</v>
      </c>
      <c r="P73" s="75"/>
      <c r="Q73" s="120">
        <f t="shared" si="10"/>
        <v>34.749000000000002</v>
      </c>
      <c r="R73" s="2"/>
      <c r="S73" s="43">
        <f t="shared" si="11"/>
        <v>1</v>
      </c>
      <c r="T73" s="121">
        <f>VLOOKUP(S73,Regolamento!J$6:L$14,3,0)</f>
        <v>1</v>
      </c>
      <c r="U73" s="2"/>
      <c r="V73" s="125">
        <f t="shared" si="12"/>
        <v>34.749000000000002</v>
      </c>
      <c r="X73" s="58"/>
      <c r="Y73" s="74"/>
    </row>
    <row r="74" spans="1:25" s="8" customFormat="1" x14ac:dyDescent="0.25">
      <c r="A74">
        <v>69</v>
      </c>
      <c r="B74" s="8" t="s">
        <v>600</v>
      </c>
      <c r="C74" s="12" t="str">
        <f>IFERROR(VLOOKUP(B74,concorrenti!A:C,3,0)," ")</f>
        <v>C</v>
      </c>
      <c r="D74" s="12">
        <f>VLOOKUP(B74,concorrenti!A:E,5,0)</f>
        <v>0</v>
      </c>
      <c r="E74" s="56" t="str">
        <f>VLOOKUP(B74,concorrenti!A$2:G$323,2,0)</f>
        <v>VALTELLINA</v>
      </c>
      <c r="F74" s="241">
        <f>IFERROR(VLOOKUP(B74,'TROFEO Nora'!A$11:Q$99,17,0),0)</f>
        <v>1.3524</v>
      </c>
      <c r="G74" s="119">
        <f>IFERROR(VLOOKUP(B74,Castellotti!A$11:Q$102,17,0),0)</f>
        <v>0</v>
      </c>
      <c r="H74" s="250">
        <f>IFERROR(VLOOKUP(B74,'Castelli Pavesi'!A$12:Q$100,17,0),0)</f>
        <v>30.807000000000002</v>
      </c>
      <c r="I74" s="118">
        <f>IFERROR(VLOOKUP(B74,'Coppa Monza'!A$12:Q$100,17,0),0)</f>
        <v>0</v>
      </c>
      <c r="J74" s="118">
        <f>IFERROR(VLOOKUP(B74,Maserati!A$12:P$100,16,0),0)</f>
        <v>0</v>
      </c>
      <c r="K74" s="119">
        <f>IFERROR(VLOOKUP(B74,Solidarietà!A$12:P$100,16,0),0)</f>
        <v>0</v>
      </c>
      <c r="L74" s="118">
        <f>IFERROR(VLOOKUP(B74,Lario!A:Q,16,0),0)</f>
        <v>0</v>
      </c>
      <c r="M74" s="118">
        <f>IFERROR(VLOOKUP(C74,Lario!B:R,16,0),0)</f>
        <v>0</v>
      </c>
      <c r="N74" s="118">
        <f>IFERROR(VLOOKUP(B74,'200 Miglia CR'!A:P,16,0),0)</f>
        <v>0</v>
      </c>
      <c r="O74" s="119">
        <f>IFERROR(VLOOKUP($B74,Ambrosiano!A$12:P$100,16,0),0)</f>
        <v>0</v>
      </c>
      <c r="P74" s="122"/>
      <c r="Q74" s="120">
        <f t="shared" si="10"/>
        <v>32.159400000000005</v>
      </c>
      <c r="S74" s="123">
        <f t="shared" si="11"/>
        <v>2</v>
      </c>
      <c r="T74" s="121">
        <f>VLOOKUP(S74,Regolamento!J$6:L$14,3,0)</f>
        <v>1.05</v>
      </c>
      <c r="V74" s="125">
        <f t="shared" si="12"/>
        <v>33.767370000000007</v>
      </c>
      <c r="X74" s="58"/>
      <c r="Y74" s="74"/>
    </row>
    <row r="75" spans="1:25" s="8" customFormat="1" x14ac:dyDescent="0.25">
      <c r="A75">
        <v>70</v>
      </c>
      <c r="B75" t="s">
        <v>769</v>
      </c>
      <c r="C75" s="12" t="str">
        <f>IFERROR(VLOOKUP(B75,concorrenti!A:C,3,0)," ")</f>
        <v>C</v>
      </c>
      <c r="D75" s="12">
        <f>VLOOKUP(B75,concorrenti!A:E,5,0)</f>
        <v>0</v>
      </c>
      <c r="E75" s="56" t="str">
        <f>VLOOKUP(B75,concorrenti!A$2:G$323,2,0)</f>
        <v>CMAE</v>
      </c>
      <c r="F75" s="118">
        <f>IFERROR(VLOOKUP(B75,'TROFEO Nora'!A$11:Q$99,17,0),0)</f>
        <v>0</v>
      </c>
      <c r="G75" s="119">
        <f>IFERROR(VLOOKUP(B75,Castellotti!A$11:Q$102,17,0),0)</f>
        <v>0</v>
      </c>
      <c r="H75" s="119">
        <f>IFERROR(VLOOKUP(B75,'Castelli Pavesi'!A$12:Q$100,17,0),0)</f>
        <v>33.0075</v>
      </c>
      <c r="I75" s="118">
        <f>IFERROR(VLOOKUP(B75,'Coppa Monza'!A$12:Q$100,17,0),0)</f>
        <v>0</v>
      </c>
      <c r="J75" s="118">
        <f>IFERROR(VLOOKUP(B75,Maserati!A$12:P$100,16,0),0)</f>
        <v>0</v>
      </c>
      <c r="K75" s="119">
        <f>IFERROR(VLOOKUP(B75,Solidarietà!A$12:P$100,16,0),0)</f>
        <v>0</v>
      </c>
      <c r="L75" s="118">
        <f>IFERROR(VLOOKUP(B75,Lario!A:Q,16,0),0)</f>
        <v>0</v>
      </c>
      <c r="M75" s="118">
        <f>IFERROR(VLOOKUP(C75,Lario!B:R,16,0),0)</f>
        <v>0</v>
      </c>
      <c r="N75" s="118">
        <f>IFERROR(VLOOKUP(B75,'200 Miglia CR'!A:P,16,0),0)</f>
        <v>0</v>
      </c>
      <c r="O75" s="119">
        <f>IFERROR(VLOOKUP($B75,Ambrosiano!A$12:P$100,16,0),0)</f>
        <v>0</v>
      </c>
      <c r="P75" s="122"/>
      <c r="Q75" s="120">
        <f t="shared" si="10"/>
        <v>33.0075</v>
      </c>
      <c r="S75" s="123">
        <f t="shared" si="11"/>
        <v>1</v>
      </c>
      <c r="T75" s="124">
        <f>VLOOKUP(S75,Regolamento!J$6:L$14,3,0)</f>
        <v>1</v>
      </c>
      <c r="V75" s="125">
        <f t="shared" si="12"/>
        <v>33.0075</v>
      </c>
      <c r="X75" s="58"/>
      <c r="Y75" s="74"/>
    </row>
    <row r="76" spans="1:25" s="8" customFormat="1" x14ac:dyDescent="0.25">
      <c r="A76">
        <v>71</v>
      </c>
      <c r="B76" s="67" t="s">
        <v>154</v>
      </c>
      <c r="C76" s="56" t="str">
        <f>IFERROR(VLOOKUP(B76,concorrenti!A:C,3,0)," ")</f>
        <v>B</v>
      </c>
      <c r="D76" s="56">
        <f>VLOOKUP(B76,concorrenti!A:E,5,0)</f>
        <v>0</v>
      </c>
      <c r="E76" s="56" t="str">
        <f>VLOOKUP(B76,concorrenti!A$2:G$323,2,0)</f>
        <v>VAMS</v>
      </c>
      <c r="F76" s="118">
        <f>IFERROR(VLOOKUP(B76,'TROFEO Nora'!A$11:Q$99,17,0),0)</f>
        <v>0</v>
      </c>
      <c r="G76" s="119">
        <f>IFERROR(VLOOKUP(B76,Castellotti!A$11:Q$102,17,0),0)</f>
        <v>0</v>
      </c>
      <c r="H76" s="119">
        <f>IFERROR(VLOOKUP(B76,'Castelli Pavesi'!A$12:Q$100,17,0),0)</f>
        <v>0</v>
      </c>
      <c r="I76" s="118">
        <f>IFERROR(VLOOKUP(B76,'Coppa Monza'!A$12:Q$100,17,0),0)</f>
        <v>31.488</v>
      </c>
      <c r="J76" s="118">
        <f>IFERROR(VLOOKUP(B76,Maserati!A$12:P$100,16,0),0)</f>
        <v>0</v>
      </c>
      <c r="K76" s="119">
        <f>IFERROR(VLOOKUP(B76,Solidarietà!A$12:P$100,16,0),0)</f>
        <v>0</v>
      </c>
      <c r="L76" s="118">
        <f>IFERROR(VLOOKUP(B76,Lario!A:Q,16,0),0)</f>
        <v>0</v>
      </c>
      <c r="M76" s="118">
        <f>IFERROR(VLOOKUP(C76,Lario!B:R,16,0),0)</f>
        <v>0</v>
      </c>
      <c r="N76" s="118">
        <f>IFERROR(VLOOKUP(B76,'200 Miglia CR'!A:P,16,0),0)</f>
        <v>0</v>
      </c>
      <c r="O76" s="119">
        <f>IFERROR(VLOOKUP($B76,Ambrosiano!A$12:P$100,16,0),0)</f>
        <v>0</v>
      </c>
      <c r="P76" s="122"/>
      <c r="Q76" s="120">
        <f t="shared" si="10"/>
        <v>31.488</v>
      </c>
      <c r="S76" s="123">
        <f t="shared" si="11"/>
        <v>1</v>
      </c>
      <c r="T76" s="121">
        <f>VLOOKUP(S76,Regolamento!J$6:L$14,3,0)</f>
        <v>1</v>
      </c>
      <c r="V76" s="125">
        <f t="shared" si="12"/>
        <v>31.488</v>
      </c>
      <c r="X76" s="58"/>
      <c r="Y76" s="74"/>
    </row>
    <row r="77" spans="1:25" s="8" customFormat="1" x14ac:dyDescent="0.25">
      <c r="A77">
        <v>72</v>
      </c>
      <c r="B77" t="s">
        <v>380</v>
      </c>
      <c r="C77" s="12" t="str">
        <f>IFERROR(VLOOKUP(B77,concorrenti!A:C,3,0)," ")</f>
        <v>A</v>
      </c>
      <c r="D77" s="12">
        <f>VLOOKUP(B77,concorrenti!A:E,5,0)</f>
        <v>0</v>
      </c>
      <c r="E77" s="56" t="str">
        <f>VLOOKUP(B77,concorrenti!A$2:G$323,2,0)</f>
        <v>CAVEC</v>
      </c>
      <c r="F77" s="118">
        <f>IFERROR(VLOOKUP(B77,'TROFEO Nora'!A$11:Q$99,17,0),0)</f>
        <v>0</v>
      </c>
      <c r="G77" s="119">
        <f>IFERROR(VLOOKUP(B77,Castellotti!A$11:Q$102,17,0),0)</f>
        <v>22.113</v>
      </c>
      <c r="H77" s="119">
        <f>IFERROR(VLOOKUP(B77,'Castelli Pavesi'!A$12:Q$100,17,0),0)</f>
        <v>0</v>
      </c>
      <c r="I77" s="118">
        <f>IFERROR(VLOOKUP(B77,'Coppa Monza'!A$12:Q$100,17,0),0)</f>
        <v>0</v>
      </c>
      <c r="J77" s="118">
        <f>IFERROR(VLOOKUP(B77,Maserati!A$12:P$100,16,0),0)</f>
        <v>0</v>
      </c>
      <c r="K77" s="119">
        <f>IFERROR(VLOOKUP(B77,Solidarietà!A$12:P$100,16,0),0)</f>
        <v>0</v>
      </c>
      <c r="L77" s="118">
        <f>IFERROR(VLOOKUP(B77,Lario!A:Q,16,0),0)</f>
        <v>0</v>
      </c>
      <c r="M77" s="118">
        <f>IFERROR(VLOOKUP(C77,Lario!B:R,16,0),0)</f>
        <v>0</v>
      </c>
      <c r="N77" s="118">
        <f>IFERROR(VLOOKUP(B77,'200 Miglia CR'!A:P,16,0),0)</f>
        <v>0</v>
      </c>
      <c r="O77" s="119">
        <f>IFERROR(VLOOKUP($B77,Ambrosiano!A$12:P$100,16,0),0)</f>
        <v>0</v>
      </c>
      <c r="P77" s="122"/>
      <c r="Q77" s="120">
        <f t="shared" si="10"/>
        <v>22.113</v>
      </c>
      <c r="S77" s="123">
        <f t="shared" si="11"/>
        <v>1</v>
      </c>
      <c r="T77" s="121">
        <f>VLOOKUP(S77,Regolamento!J$6:L$14,3,0)</f>
        <v>1</v>
      </c>
      <c r="V77" s="125">
        <f t="shared" si="12"/>
        <v>22.113</v>
      </c>
      <c r="X77" s="58"/>
      <c r="Y77" s="74"/>
    </row>
    <row r="78" spans="1:25" s="8" customFormat="1" x14ac:dyDescent="0.25">
      <c r="A78">
        <v>73</v>
      </c>
      <c r="B78" s="8" t="s">
        <v>261</v>
      </c>
      <c r="C78" s="12" t="str">
        <f>IFERROR(VLOOKUP(B78,concorrenti!A:C,3,0)," ")</f>
        <v>C</v>
      </c>
      <c r="D78" s="12">
        <f>VLOOKUP(B78,concorrenti!A:E,5,0)</f>
        <v>0</v>
      </c>
      <c r="E78" s="56" t="str">
        <f>VLOOKUP(B78,concorrenti!A$2:G$323,2,0)</f>
        <v>GAMS</v>
      </c>
      <c r="F78" s="118">
        <f>IFERROR(VLOOKUP(B78,'TROFEO Nora'!A$11:Q$99,17,0),0)</f>
        <v>21.638400000000001</v>
      </c>
      <c r="G78" s="119">
        <f>IFERROR(VLOOKUP(B78,Castellotti!A$11:Q$102,17,0),0)</f>
        <v>0</v>
      </c>
      <c r="H78" s="119">
        <f>IFERROR(VLOOKUP(B78,'Castelli Pavesi'!A$12:Q$100,17,0),0)</f>
        <v>0</v>
      </c>
      <c r="I78" s="118">
        <f>IFERROR(VLOOKUP(B78,'Coppa Monza'!A$12:Q$100,17,0),0)</f>
        <v>0</v>
      </c>
      <c r="J78" s="118">
        <f>IFERROR(VLOOKUP(B78,Maserati!A$12:P$100,16,0),0)</f>
        <v>0</v>
      </c>
      <c r="K78" s="119">
        <f>IFERROR(VLOOKUP(B78,Solidarietà!A$12:P$100,16,0),0)</f>
        <v>0</v>
      </c>
      <c r="L78" s="118">
        <f>IFERROR(VLOOKUP(B78,Lario!A:Q,16,0),0)</f>
        <v>0</v>
      </c>
      <c r="M78" s="118">
        <f>IFERROR(VLOOKUP(C78,Lario!B:R,16,0),0)</f>
        <v>0</v>
      </c>
      <c r="N78" s="118">
        <f>IFERROR(VLOOKUP(B78,'200 Miglia CR'!A:P,16,0),0)</f>
        <v>0</v>
      </c>
      <c r="O78" s="119">
        <f>IFERROR(VLOOKUP($B78,Ambrosiano!A$12:P$100,16,0),0)</f>
        <v>0</v>
      </c>
      <c r="P78" s="122"/>
      <c r="Q78" s="120">
        <f t="shared" si="10"/>
        <v>21.638400000000001</v>
      </c>
      <c r="S78" s="123">
        <f t="shared" si="11"/>
        <v>1</v>
      </c>
      <c r="T78" s="124">
        <f>VLOOKUP(S78,Regolamento!J$6:L$14,3,0)</f>
        <v>1</v>
      </c>
      <c r="V78" s="125">
        <f t="shared" si="12"/>
        <v>21.638400000000001</v>
      </c>
      <c r="X78" s="58"/>
      <c r="Y78" s="74"/>
    </row>
    <row r="79" spans="1:25" s="8" customFormat="1" x14ac:dyDescent="0.25">
      <c r="A79">
        <v>74</v>
      </c>
      <c r="B79" s="8" t="s">
        <v>228</v>
      </c>
      <c r="C79" s="12" t="str">
        <f>IFERROR(VLOOKUP(B79,concorrenti!A:C,3,0)," ")</f>
        <v>C</v>
      </c>
      <c r="D79" s="12">
        <f>VLOOKUP(B79,concorrenti!A:E,5,0)</f>
        <v>0</v>
      </c>
      <c r="E79" s="56" t="str">
        <f>VLOOKUP(B79,concorrenti!A$2:G$323,2,0)</f>
        <v>VAMS</v>
      </c>
      <c r="F79" s="118">
        <f>IFERROR(VLOOKUP(B79,'TROFEO Nora'!A$11:Q$99,17,0),0)</f>
        <v>18.933600000000002</v>
      </c>
      <c r="G79" s="119">
        <f>IFERROR(VLOOKUP(B79,Castellotti!A$11:Q$102,17,0),0)</f>
        <v>0</v>
      </c>
      <c r="H79" s="119">
        <f>IFERROR(VLOOKUP(B79,'Castelli Pavesi'!A$12:Q$100,17,0),0)</f>
        <v>0</v>
      </c>
      <c r="I79" s="118">
        <f>IFERROR(VLOOKUP(B79,'Coppa Monza'!A$12:Q$100,17,0),0)</f>
        <v>0</v>
      </c>
      <c r="J79" s="118">
        <f>IFERROR(VLOOKUP(B79,Maserati!A$12:P$100,16,0),0)</f>
        <v>0</v>
      </c>
      <c r="K79" s="119">
        <f>IFERROR(VLOOKUP(B79,Solidarietà!A$12:P$100,16,0),0)</f>
        <v>0</v>
      </c>
      <c r="L79" s="118">
        <f>IFERROR(VLOOKUP(B79,Lario!A:Q,16,0),0)</f>
        <v>0</v>
      </c>
      <c r="M79" s="118">
        <f>IFERROR(VLOOKUP(C79,Lario!B:R,16,0),0)</f>
        <v>0</v>
      </c>
      <c r="N79" s="118">
        <f>IFERROR(VLOOKUP(B79,'200 Miglia CR'!A:P,16,0),0)</f>
        <v>0</v>
      </c>
      <c r="O79" s="119">
        <f>IFERROR(VLOOKUP($B79,Ambrosiano!A$12:P$100,16,0),0)</f>
        <v>0</v>
      </c>
      <c r="P79" s="122"/>
      <c r="Q79" s="120">
        <f t="shared" si="10"/>
        <v>18.933600000000002</v>
      </c>
      <c r="S79" s="123">
        <f t="shared" si="11"/>
        <v>1</v>
      </c>
      <c r="T79" s="124">
        <f>VLOOKUP(S79,Regolamento!J$6:L$14,3,0)</f>
        <v>1</v>
      </c>
      <c r="V79" s="125">
        <f t="shared" si="12"/>
        <v>18.933600000000002</v>
      </c>
    </row>
    <row r="80" spans="1:25" s="8" customFormat="1" x14ac:dyDescent="0.25">
      <c r="A80">
        <v>75</v>
      </c>
      <c r="B80" s="8" t="s">
        <v>156</v>
      </c>
      <c r="C80" s="12" t="str">
        <f>IFERROR(VLOOKUP(B80,concorrenti!A:C,3,0)," ")</f>
        <v>B</v>
      </c>
      <c r="D80" s="12">
        <f>VLOOKUP(B80,concorrenti!A:E,5,0)</f>
        <v>0</v>
      </c>
      <c r="E80" s="56" t="str">
        <f>VLOOKUP(B80,concorrenti!A$2:G$323,2,0)</f>
        <v>VCC COMO</v>
      </c>
      <c r="F80" s="118">
        <f>IFERROR(VLOOKUP(B80,'TROFEO Nora'!A$11:Q$99,17,0),0)</f>
        <v>0</v>
      </c>
      <c r="G80" s="119">
        <f>IFERROR(VLOOKUP(B80,Castellotti!A$11:Q$102,17,0),0)</f>
        <v>0</v>
      </c>
      <c r="H80" s="119">
        <f>IFERROR(VLOOKUP(B80,'Castelli Pavesi'!A$12:Q$100,17,0),0)</f>
        <v>0</v>
      </c>
      <c r="I80" s="118">
        <f>IFERROR(VLOOKUP(B80,'Coppa Monza'!A$12:Q$100,17,0),0)</f>
        <v>15.744</v>
      </c>
      <c r="J80" s="118">
        <f>IFERROR(VLOOKUP(B80,Maserati!A$12:P$100,16,0),0)</f>
        <v>0</v>
      </c>
      <c r="K80" s="119">
        <f>IFERROR(VLOOKUP(B80,Solidarietà!A$12:P$100,16,0),0)</f>
        <v>0</v>
      </c>
      <c r="L80" s="118">
        <f>IFERROR(VLOOKUP(B80,Lario!A:Q,16,0),0)</f>
        <v>0</v>
      </c>
      <c r="M80" s="118">
        <f>IFERROR(VLOOKUP(C80,Lario!B:R,16,0),0)</f>
        <v>0</v>
      </c>
      <c r="N80" s="118">
        <f>IFERROR(VLOOKUP(B80,'200 Miglia CR'!A:P,16,0),0)</f>
        <v>0</v>
      </c>
      <c r="O80" s="119">
        <f>IFERROR(VLOOKUP($B80,Ambrosiano!A$12:P$100,16,0),0)</f>
        <v>0</v>
      </c>
      <c r="P80"/>
      <c r="Q80" s="120">
        <f t="shared" si="10"/>
        <v>15.744</v>
      </c>
      <c r="R80"/>
      <c r="S80" s="43">
        <f t="shared" si="11"/>
        <v>1</v>
      </c>
      <c r="T80" s="121">
        <f>VLOOKUP(S80,Regolamento!J$6:L$14,3,0)</f>
        <v>1</v>
      </c>
      <c r="U80"/>
      <c r="V80" s="120">
        <f t="shared" si="12"/>
        <v>15.744</v>
      </c>
    </row>
    <row r="81" spans="1:28" s="8" customFormat="1" x14ac:dyDescent="0.25">
      <c r="A81">
        <v>76</v>
      </c>
      <c r="B81" t="s">
        <v>414</v>
      </c>
      <c r="C81" s="12" t="str">
        <f>IFERROR(VLOOKUP(B81,concorrenti!A:C,3,0)," ")</f>
        <v>C</v>
      </c>
      <c r="D81" s="12">
        <f>VLOOKUP(B81,concorrenti!A:E,5,0)</f>
        <v>0</v>
      </c>
      <c r="E81" s="56" t="str">
        <f>VLOOKUP(B81,concorrenti!A$2:G$323,2,0)</f>
        <v>VAMS</v>
      </c>
      <c r="F81" s="118">
        <f>IFERROR(VLOOKUP(B81,'TROFEO Nora'!A$11:Q$99,17,0),0)</f>
        <v>13.523999999999999</v>
      </c>
      <c r="G81" s="119">
        <f>IFERROR(VLOOKUP(B81,Castellotti!A$11:Q$102,17,0),0)</f>
        <v>0</v>
      </c>
      <c r="H81" s="119">
        <f>IFERROR(VLOOKUP(B81,'Castelli Pavesi'!A$12:Q$100,17,0),0)</f>
        <v>0</v>
      </c>
      <c r="I81" s="118">
        <f>IFERROR(VLOOKUP(B81,'Coppa Monza'!A$12:Q$100,17,0),0)</f>
        <v>0</v>
      </c>
      <c r="J81" s="118">
        <f>IFERROR(VLOOKUP(B81,Maserati!A$12:P$100,16,0),0)</f>
        <v>0</v>
      </c>
      <c r="K81" s="119">
        <f>IFERROR(VLOOKUP(B81,Solidarietà!A$12:P$100,16,0),0)</f>
        <v>0</v>
      </c>
      <c r="L81" s="118">
        <f>IFERROR(VLOOKUP(B81,Lario!A:Q,16,0),0)</f>
        <v>0</v>
      </c>
      <c r="M81" s="118">
        <f>IFERROR(VLOOKUP(C81,Lario!B:R,16,0),0)</f>
        <v>0</v>
      </c>
      <c r="N81" s="118">
        <f>IFERROR(VLOOKUP(B81,'200 Miglia CR'!A:P,16,0),0)</f>
        <v>0</v>
      </c>
      <c r="O81" s="119">
        <f>IFERROR(VLOOKUP($B81,Ambrosiano!A$12:P$100,16,0),0)</f>
        <v>0</v>
      </c>
      <c r="P81" s="122"/>
      <c r="Q81" s="120">
        <f t="shared" si="10"/>
        <v>13.523999999999999</v>
      </c>
      <c r="S81" s="123">
        <f t="shared" si="11"/>
        <v>1</v>
      </c>
      <c r="T81" s="124">
        <f>VLOOKUP(S81,Regolamento!J$6:L$14,3,0)</f>
        <v>1</v>
      </c>
      <c r="V81" s="125">
        <f t="shared" si="12"/>
        <v>13.523999999999999</v>
      </c>
      <c r="X81" s="58"/>
      <c r="Y81" s="74"/>
    </row>
    <row r="82" spans="1:28" s="8" customFormat="1" x14ac:dyDescent="0.25">
      <c r="A82">
        <v>77</v>
      </c>
      <c r="B82" s="8" t="s">
        <v>602</v>
      </c>
      <c r="C82" s="12" t="str">
        <f>IFERROR(VLOOKUP(B82,concorrenti!A:C,3,0)," ")</f>
        <v>C</v>
      </c>
      <c r="D82" s="12">
        <f>VLOOKUP(B82,concorrenti!A:E,5,0)</f>
        <v>0</v>
      </c>
      <c r="E82" s="56" t="str">
        <f>VLOOKUP(B82,concorrenti!A$2:G$323,2,0)</f>
        <v>CASTELLOTTI</v>
      </c>
      <c r="F82" s="118">
        <f>IFERROR(VLOOKUP(B82,'TROFEO Nora'!A$11:Q$99,17,0),0)</f>
        <v>2.7048000000000001</v>
      </c>
      <c r="G82" s="119">
        <f>IFERROR(VLOOKUP(B82,Castellotti!A$11:Q$102,17,0),0)</f>
        <v>1.5795000000000001</v>
      </c>
      <c r="H82" s="119">
        <f>IFERROR(VLOOKUP(B82,'Castelli Pavesi'!A$12:Q$100,17,0),0)</f>
        <v>0</v>
      </c>
      <c r="I82" s="118">
        <f>IFERROR(VLOOKUP(B82,'Coppa Monza'!A$12:Q$100,17,0),0)</f>
        <v>7.8719999999999999</v>
      </c>
      <c r="J82" s="118">
        <f>IFERROR(VLOOKUP(B82,Maserati!A$12:P$100,16,0),0)</f>
        <v>0</v>
      </c>
      <c r="K82" s="119">
        <f>IFERROR(VLOOKUP(B82,Solidarietà!A$12:P$100,16,0),0)</f>
        <v>0</v>
      </c>
      <c r="L82" s="118">
        <f>IFERROR(VLOOKUP(B82,Lario!A:Q,16,0),0)</f>
        <v>0</v>
      </c>
      <c r="M82" s="118">
        <f>IFERROR(VLOOKUP(C82,Lario!B:R,16,0),0)</f>
        <v>0</v>
      </c>
      <c r="N82" s="118">
        <f>IFERROR(VLOOKUP(B82,'200 Miglia CR'!A:P,16,0),0)</f>
        <v>0</v>
      </c>
      <c r="O82" s="119">
        <f>IFERROR(VLOOKUP($B82,Ambrosiano!A$12:P$100,16,0),0)</f>
        <v>0</v>
      </c>
      <c r="P82" s="122"/>
      <c r="Q82" s="120">
        <f t="shared" si="10"/>
        <v>12.1563</v>
      </c>
      <c r="S82" s="123">
        <f t="shared" si="11"/>
        <v>3</v>
      </c>
      <c r="T82" s="121">
        <f>VLOOKUP(S82,Regolamento!J$6:L$14,3,0)</f>
        <v>1.1000000000000001</v>
      </c>
      <c r="V82" s="125">
        <f t="shared" si="12"/>
        <v>13.371930000000001</v>
      </c>
    </row>
    <row r="83" spans="1:28" s="8" customFormat="1" x14ac:dyDescent="0.25">
      <c r="A83">
        <v>78</v>
      </c>
      <c r="B83" s="8" t="s">
        <v>30</v>
      </c>
      <c r="C83" s="12" t="str">
        <f>IFERROR(VLOOKUP(B83,concorrenti!A:C,3,0)," ")</f>
        <v>B</v>
      </c>
      <c r="D83" s="12">
        <f>VLOOKUP(B83,concorrenti!A:E,5,0)</f>
        <v>0</v>
      </c>
      <c r="E83" s="56" t="str">
        <f>VLOOKUP(B83,concorrenti!A$2:G$323,2,0)</f>
        <v>OROBICO</v>
      </c>
      <c r="F83" s="118">
        <f>IFERROR(VLOOKUP(B83,'TROFEO Nora'!A$11:Q$99,17,0),0)</f>
        <v>0</v>
      </c>
      <c r="G83" s="119">
        <f>IFERROR(VLOOKUP(B83,Castellotti!A$11:Q$102,17,0),0)</f>
        <v>0</v>
      </c>
      <c r="H83" s="119">
        <f>IFERROR(VLOOKUP(B83,'Castelli Pavesi'!A$12:Q$100,17,0),0)</f>
        <v>0</v>
      </c>
      <c r="I83" s="118">
        <f>IFERROR(VLOOKUP(B83,'Coppa Monza'!A$12:Q$100,17,0),0)</f>
        <v>13.120000000000003</v>
      </c>
      <c r="J83" s="118">
        <f>IFERROR(VLOOKUP(B83,Maserati!A$12:P$100,16,0),0)</f>
        <v>0</v>
      </c>
      <c r="K83" s="119">
        <f>IFERROR(VLOOKUP(B83,Solidarietà!A$12:P$100,16,0),0)</f>
        <v>0</v>
      </c>
      <c r="L83" s="118">
        <f>IFERROR(VLOOKUP(B83,Lario!A:Q,16,0),0)</f>
        <v>0</v>
      </c>
      <c r="M83" s="118">
        <f>IFERROR(VLOOKUP(C83,Lario!B:R,16,0),0)</f>
        <v>0</v>
      </c>
      <c r="N83" s="118">
        <f>IFERROR(VLOOKUP(B83,'200 Miglia CR'!A:P,16,0),0)</f>
        <v>0</v>
      </c>
      <c r="O83" s="119">
        <f>IFERROR(VLOOKUP($B83,Ambrosiano!A$12:P$100,16,0),0)</f>
        <v>0</v>
      </c>
      <c r="P83"/>
      <c r="Q83" s="120">
        <f t="shared" si="10"/>
        <v>13.120000000000003</v>
      </c>
      <c r="R83"/>
      <c r="S83" s="43">
        <f t="shared" si="11"/>
        <v>1</v>
      </c>
      <c r="T83" s="121">
        <f>VLOOKUP(S83,Regolamento!J$6:L$14,3,0)</f>
        <v>1</v>
      </c>
      <c r="U83"/>
      <c r="V83" s="125">
        <f t="shared" si="12"/>
        <v>13.120000000000003</v>
      </c>
      <c r="X83" s="58"/>
      <c r="Y83" s="74"/>
    </row>
    <row r="84" spans="1:28" s="8" customFormat="1" x14ac:dyDescent="0.25">
      <c r="A84">
        <v>79</v>
      </c>
      <c r="B84" s="8" t="s">
        <v>601</v>
      </c>
      <c r="C84" s="12" t="str">
        <f>IFERROR(VLOOKUP(B84,concorrenti!A:C,3,0)," ")</f>
        <v>C</v>
      </c>
      <c r="D84" s="12">
        <f>VLOOKUP(B84,concorrenti!A:E,5,0)</f>
        <v>0</v>
      </c>
      <c r="E84" s="56" t="str">
        <f>VLOOKUP(B84,concorrenti!A$2:G$323,2,0)</f>
        <v>VAMS</v>
      </c>
      <c r="F84" s="118">
        <f>IFERROR(VLOOKUP(B84,'TROFEO Nora'!A$11:Q$99,17,0),0)</f>
        <v>10.8192</v>
      </c>
      <c r="G84" s="119">
        <f>IFERROR(VLOOKUP(B84,Castellotti!A$11:Q$102,17,0),0)</f>
        <v>0</v>
      </c>
      <c r="H84" s="119">
        <f>IFERROR(VLOOKUP(B84,'Castelli Pavesi'!A$12:Q$100,17,0),0)</f>
        <v>0</v>
      </c>
      <c r="I84" s="118">
        <f>IFERROR(VLOOKUP(B84,'Coppa Monza'!A$12:Q$100,17,0),0)</f>
        <v>0</v>
      </c>
      <c r="J84" s="118">
        <f>IFERROR(VLOOKUP(B84,Maserati!A$12:P$100,16,0),0)</f>
        <v>0</v>
      </c>
      <c r="K84" s="119">
        <f>IFERROR(VLOOKUP(B84,Solidarietà!A$12:P$100,16,0),0)</f>
        <v>0</v>
      </c>
      <c r="L84" s="118">
        <f>IFERROR(VLOOKUP(B84,Lario!A:Q,16,0),0)</f>
        <v>0</v>
      </c>
      <c r="M84" s="118">
        <f>IFERROR(VLOOKUP(C84,Lario!B:R,16,0),0)</f>
        <v>0</v>
      </c>
      <c r="N84" s="118">
        <f>IFERROR(VLOOKUP(B84,'200 Miglia CR'!A:P,16,0),0)</f>
        <v>0</v>
      </c>
      <c r="O84" s="119">
        <f>IFERROR(VLOOKUP($B84,Ambrosiano!A$12:P$100,16,0),0)</f>
        <v>0</v>
      </c>
      <c r="P84" s="122"/>
      <c r="Q84" s="120">
        <f t="shared" si="10"/>
        <v>10.8192</v>
      </c>
      <c r="S84" s="123">
        <f t="shared" si="11"/>
        <v>1</v>
      </c>
      <c r="T84" s="121">
        <f>VLOOKUP(S84,Regolamento!J$6:L$14,3,0)</f>
        <v>1</v>
      </c>
      <c r="V84" s="125">
        <f t="shared" si="12"/>
        <v>10.8192</v>
      </c>
    </row>
    <row r="85" spans="1:28" s="8" customFormat="1" x14ac:dyDescent="0.25">
      <c r="A85">
        <v>80</v>
      </c>
      <c r="B85" s="8" t="s">
        <v>488</v>
      </c>
      <c r="C85" s="12" t="str">
        <f>IFERROR(VLOOKUP(B85,concorrenti!A:C,3,0)," ")</f>
        <v>C</v>
      </c>
      <c r="D85" s="12">
        <f>VLOOKUP(B85,concorrenti!A:E,5,0)</f>
        <v>0</v>
      </c>
      <c r="E85" s="56" t="str">
        <f>VLOOKUP(B85,concorrenti!A$2:G$323,2,0)</f>
        <v>CASTELLOTTI</v>
      </c>
      <c r="F85" s="118">
        <f>IFERROR(VLOOKUP(B85,'TROFEO Nora'!A$11:Q$99,17,0),0)</f>
        <v>1.3524</v>
      </c>
      <c r="G85" s="119">
        <f>IFERROR(VLOOKUP(B85,Castellotti!A$11:Q$102,17,0),0)</f>
        <v>1.5795000000000001</v>
      </c>
      <c r="H85" s="119">
        <f>IFERROR(VLOOKUP(B85,'Castelli Pavesi'!A$12:Q$100,17,0),0)</f>
        <v>0</v>
      </c>
      <c r="I85" s="118">
        <f>IFERROR(VLOOKUP(B85,'Coppa Monza'!A$12:Q$100,17,0),0)</f>
        <v>5.2480000000000011</v>
      </c>
      <c r="J85" s="118">
        <f>IFERROR(VLOOKUP(B85,Maserati!A$12:P$100,16,0),0)</f>
        <v>0</v>
      </c>
      <c r="K85" s="119">
        <f>IFERROR(VLOOKUP(B85,Solidarietà!A$12:P$100,16,0),0)</f>
        <v>0</v>
      </c>
      <c r="L85" s="118">
        <f>IFERROR(VLOOKUP(B85,Lario!A:Q,16,0),0)</f>
        <v>0</v>
      </c>
      <c r="M85" s="118">
        <f>IFERROR(VLOOKUP(C85,Lario!B:R,16,0),0)</f>
        <v>0</v>
      </c>
      <c r="N85" s="118">
        <f>IFERROR(VLOOKUP(B85,'200 Miglia CR'!A:P,16,0),0)</f>
        <v>0</v>
      </c>
      <c r="O85" s="119">
        <f>IFERROR(VLOOKUP($B85,Ambrosiano!A$12:P$100,16,0),0)</f>
        <v>0</v>
      </c>
      <c r="P85" s="122"/>
      <c r="Q85" s="120">
        <f t="shared" si="10"/>
        <v>8.1799000000000017</v>
      </c>
      <c r="S85" s="123">
        <f t="shared" si="11"/>
        <v>3</v>
      </c>
      <c r="T85" s="121">
        <f>VLOOKUP(S85,Regolamento!J$6:L$14,3,0)</f>
        <v>1.1000000000000001</v>
      </c>
      <c r="V85" s="125">
        <f t="shared" si="12"/>
        <v>8.9978900000000035</v>
      </c>
      <c r="X85" s="58"/>
      <c r="Y85" s="74"/>
    </row>
    <row r="86" spans="1:28" s="8" customFormat="1" x14ac:dyDescent="0.25">
      <c r="A86">
        <v>81</v>
      </c>
      <c r="B86" s="8" t="s">
        <v>377</v>
      </c>
      <c r="C86" s="56" t="str">
        <f>IFERROR(VLOOKUP(B86,concorrenti!A:C,3,0)," ")</f>
        <v>C</v>
      </c>
      <c r="D86" s="56">
        <f>VLOOKUP(B86,concorrenti!A:E,5,0)</f>
        <v>0</v>
      </c>
      <c r="E86" s="56" t="str">
        <f>VLOOKUP(B86,concorrenti!A$2:G$323,2,0)</f>
        <v>VAMS</v>
      </c>
      <c r="F86" s="242">
        <f>IFERROR(VLOOKUP(B86,'TROFEO Nora'!A$11:Q$99,17,0),0)</f>
        <v>5.4096000000000002</v>
      </c>
      <c r="G86" s="119">
        <f>IFERROR(VLOOKUP(B86,Castellotti!A$11:Q$102,17,0),0)</f>
        <v>0</v>
      </c>
      <c r="H86" s="119">
        <f>IFERROR(VLOOKUP(B86,'Castelli Pavesi'!A$12:Q$100,17,0),0)</f>
        <v>0</v>
      </c>
      <c r="I86" s="118">
        <f>IFERROR(VLOOKUP(B86,'Coppa Monza'!A$12:Q$100,17,0),0)</f>
        <v>0</v>
      </c>
      <c r="J86" s="118">
        <f>IFERROR(VLOOKUP(B86,Maserati!A$12:P$100,16,0),0)</f>
        <v>0</v>
      </c>
      <c r="K86" s="151">
        <f>IFERROR(VLOOKUP(B86,Solidarietà!A$12:P$100,16,0),0)</f>
        <v>0</v>
      </c>
      <c r="L86" s="118">
        <f>IFERROR(VLOOKUP(B86,Lario!A:Q,16,0),0)</f>
        <v>0</v>
      </c>
      <c r="M86" s="118">
        <f>IFERROR(VLOOKUP(C86,Lario!B:R,16,0),0)</f>
        <v>0</v>
      </c>
      <c r="N86" s="118">
        <f>IFERROR(VLOOKUP(B86,'200 Miglia CR'!A:P,16,0),0)</f>
        <v>0</v>
      </c>
      <c r="O86" s="119">
        <f>IFERROR(VLOOKUP($B86,Ambrosiano!A$12:P$100,16,0),0)</f>
        <v>0</v>
      </c>
      <c r="P86" s="147"/>
      <c r="Q86" s="120">
        <f t="shared" si="10"/>
        <v>5.4096000000000002</v>
      </c>
      <c r="S86" s="123">
        <f t="shared" si="11"/>
        <v>1</v>
      </c>
      <c r="T86" s="124">
        <f>VLOOKUP(S86,Regolamento!J$6:L$14,3,0)</f>
        <v>1</v>
      </c>
      <c r="V86" s="125">
        <f t="shared" si="12"/>
        <v>5.4096000000000002</v>
      </c>
      <c r="X86" s="58"/>
      <c r="Y86" s="74"/>
      <c r="AB86" s="68"/>
    </row>
    <row r="87" spans="1:28" s="68" customFormat="1" x14ac:dyDescent="0.25">
      <c r="A87">
        <v>82</v>
      </c>
      <c r="B87" s="8" t="s">
        <v>592</v>
      </c>
      <c r="C87" s="12" t="str">
        <f>IFERROR(VLOOKUP(B87,concorrenti!A:C,3,0)," ")</f>
        <v>C</v>
      </c>
      <c r="D87" s="12">
        <f>VLOOKUP(B87,concorrenti!A:E,5,0)</f>
        <v>0</v>
      </c>
      <c r="E87" s="56" t="str">
        <f>VLOOKUP(B87,concorrenti!A$2:G$323,2,0)</f>
        <v>VAMS</v>
      </c>
      <c r="F87" s="118">
        <f>IFERROR(VLOOKUP(B87,'TROFEO Nora'!A$11:Q$99,17,0),0)</f>
        <v>1.3524</v>
      </c>
      <c r="G87" s="119">
        <f>IFERROR(VLOOKUP(B87,Castellotti!A$11:Q$102,17,0),0)</f>
        <v>1.5795000000000001</v>
      </c>
      <c r="H87" s="119">
        <f>IFERROR(VLOOKUP(B87,'Castelli Pavesi'!A$12:Q$100,17,0),0)</f>
        <v>0</v>
      </c>
      <c r="I87" s="118">
        <f>IFERROR(VLOOKUP(B87,'Coppa Monza'!A$12:Q$100,17,0),0)</f>
        <v>0</v>
      </c>
      <c r="J87" s="118">
        <f>IFERROR(VLOOKUP(B87,Maserati!A$12:P$100,16,0),0)</f>
        <v>0</v>
      </c>
      <c r="K87" s="119">
        <f>IFERROR(VLOOKUP(B87,Solidarietà!A$12:P$100,16,0),0)</f>
        <v>0</v>
      </c>
      <c r="L87" s="118">
        <f>IFERROR(VLOOKUP(B87,Lario!A:Q,16,0),0)</f>
        <v>0</v>
      </c>
      <c r="M87" s="118">
        <f>IFERROR(VLOOKUP(C87,Lario!B:R,16,0),0)</f>
        <v>0</v>
      </c>
      <c r="N87" s="118">
        <f>IFERROR(VLOOKUP(B87,'200 Miglia CR'!A:P,16,0),0)</f>
        <v>0</v>
      </c>
      <c r="O87" s="119">
        <f>IFERROR(VLOOKUP($B87,Ambrosiano!A$12:P$100,16,0),0)</f>
        <v>0</v>
      </c>
      <c r="P87" s="122"/>
      <c r="Q87" s="120">
        <f t="shared" si="10"/>
        <v>2.9319000000000002</v>
      </c>
      <c r="R87" s="8"/>
      <c r="S87" s="123">
        <f t="shared" si="11"/>
        <v>2</v>
      </c>
      <c r="T87" s="121">
        <f>VLOOKUP(S87,Regolamento!J$6:L$14,3,0)</f>
        <v>1.05</v>
      </c>
      <c r="U87" s="8"/>
      <c r="V87" s="125">
        <f t="shared" si="12"/>
        <v>3.0784950000000002</v>
      </c>
      <c r="W87" s="8"/>
      <c r="X87" s="58"/>
      <c r="Y87" s="74"/>
      <c r="Z87" s="8"/>
      <c r="AA87" s="8"/>
      <c r="AB87" s="8"/>
    </row>
    <row r="88" spans="1:28" s="8" customFormat="1" x14ac:dyDescent="0.25">
      <c r="A88">
        <v>83</v>
      </c>
      <c r="B88" s="8" t="s">
        <v>18</v>
      </c>
      <c r="C88" s="56" t="str">
        <f>IFERROR(VLOOKUP(B88,concorrenti!A:C,3,0)," ")</f>
        <v>C</v>
      </c>
      <c r="D88" s="56">
        <f>VLOOKUP(B88,concorrenti!A:E,5,0)</f>
        <v>0</v>
      </c>
      <c r="E88" s="56" t="str">
        <f>VLOOKUP(B88,concorrenti!A$2:G$323,2,0)</f>
        <v>VAMS</v>
      </c>
      <c r="F88" s="118">
        <f>IFERROR(VLOOKUP(B88,'TROFEO Nora'!A$11:Q$99,17,0),0)</f>
        <v>1.3524</v>
      </c>
      <c r="G88" s="119">
        <f>IFERROR(VLOOKUP(B88,Castellotti!A$11:Q$102,17,0),0)</f>
        <v>0</v>
      </c>
      <c r="H88" s="119">
        <f>IFERROR(VLOOKUP(B88,'Castelli Pavesi'!A$12:Q$100,17,0),0)</f>
        <v>0</v>
      </c>
      <c r="I88" s="118">
        <f>IFERROR(VLOOKUP(B88,'Coppa Monza'!A$12:Q$100,17,0),0)</f>
        <v>1.3120000000000003</v>
      </c>
      <c r="J88" s="118">
        <f>IFERROR(VLOOKUP(B88,Maserati!A$12:P$100,16,0),0)</f>
        <v>0</v>
      </c>
      <c r="K88" s="119">
        <f>IFERROR(VLOOKUP(B88,Solidarietà!A$12:P$100,16,0),0)</f>
        <v>0</v>
      </c>
      <c r="L88" s="118">
        <f>IFERROR(VLOOKUP(B88,Lario!A:Q,16,0),0)</f>
        <v>0</v>
      </c>
      <c r="M88" s="118">
        <f>IFERROR(VLOOKUP(C88,Lario!B:R,16,0),0)</f>
        <v>0</v>
      </c>
      <c r="N88" s="118">
        <f>IFERROR(VLOOKUP(B88,'200 Miglia CR'!A:P,16,0),0)</f>
        <v>0</v>
      </c>
      <c r="O88" s="119">
        <f>IFERROR(VLOOKUP($B88,Ambrosiano!A$12:P$100,16,0),0)</f>
        <v>0</v>
      </c>
      <c r="P88" s="122"/>
      <c r="Q88" s="120">
        <f t="shared" si="10"/>
        <v>2.6644000000000005</v>
      </c>
      <c r="S88" s="123">
        <f t="shared" si="11"/>
        <v>2</v>
      </c>
      <c r="T88" s="124">
        <f>VLOOKUP(S88,Regolamento!J$6:L$14,3,0)</f>
        <v>1.05</v>
      </c>
      <c r="V88" s="125">
        <f t="shared" si="12"/>
        <v>2.7976200000000007</v>
      </c>
    </row>
    <row r="89" spans="1:28" s="8" customFormat="1" x14ac:dyDescent="0.25">
      <c r="A89">
        <v>84</v>
      </c>
      <c r="B89" s="67" t="s">
        <v>471</v>
      </c>
      <c r="C89" s="56" t="str">
        <f>IFERROR(VLOOKUP(B89,concorrenti!A:C,3,0)," ")</f>
        <v>C</v>
      </c>
      <c r="D89" s="56">
        <f>VLOOKUP(B89,concorrenti!A:E,5,0)</f>
        <v>0</v>
      </c>
      <c r="E89" s="56" t="str">
        <f>VLOOKUP(B89,concorrenti!A$2:G$323,2,0)</f>
        <v>OROBICO</v>
      </c>
      <c r="F89" s="118">
        <f>IFERROR(VLOOKUP(B89,'TROFEO Nora'!A$11:Q$99,17,0),0)</f>
        <v>1.3524</v>
      </c>
      <c r="G89" s="119">
        <f>IFERROR(VLOOKUP(B89,Castellotti!A$11:Q$102,17,0),0)</f>
        <v>0</v>
      </c>
      <c r="H89" s="119">
        <f>IFERROR(VLOOKUP(B89,'Castelli Pavesi'!A$12:Q$100,17,0),0)</f>
        <v>0</v>
      </c>
      <c r="I89" s="118">
        <f>IFERROR(VLOOKUP(B89,'Coppa Monza'!A$12:Q$100,17,0),0)</f>
        <v>1.3120000000000003</v>
      </c>
      <c r="J89" s="118">
        <f>IFERROR(VLOOKUP(B89,Maserati!A$12:P$100,16,0),0)</f>
        <v>0</v>
      </c>
      <c r="K89" s="119">
        <f>IFERROR(VLOOKUP(B89,Solidarietà!A$12:P$100,16,0),0)</f>
        <v>0</v>
      </c>
      <c r="L89" s="118">
        <f>IFERROR(VLOOKUP(B89,Lario!A:Q,16,0),0)</f>
        <v>0</v>
      </c>
      <c r="M89" s="118">
        <f>IFERROR(VLOOKUP(C89,Lario!B:R,16,0),0)</f>
        <v>0</v>
      </c>
      <c r="N89" s="118">
        <f>IFERROR(VLOOKUP(B89,'200 Miglia CR'!A:P,16,0),0)</f>
        <v>0</v>
      </c>
      <c r="O89" s="119">
        <f>IFERROR(VLOOKUP($B89,Ambrosiano!A$12:P$100,16,0),0)</f>
        <v>0</v>
      </c>
      <c r="P89" s="122"/>
      <c r="Q89" s="120">
        <f t="shared" si="10"/>
        <v>2.6644000000000005</v>
      </c>
      <c r="S89" s="43">
        <f t="shared" si="11"/>
        <v>2</v>
      </c>
      <c r="T89" s="121">
        <f>VLOOKUP(S89,Regolamento!J$6:L$14,3,0)</f>
        <v>1.05</v>
      </c>
      <c r="V89" s="125">
        <f t="shared" si="12"/>
        <v>2.7976200000000007</v>
      </c>
      <c r="X89" s="58"/>
      <c r="Y89" s="74"/>
      <c r="AA89" s="68"/>
    </row>
    <row r="90" spans="1:28" s="8" customFormat="1" x14ac:dyDescent="0.25">
      <c r="A90">
        <v>85</v>
      </c>
      <c r="B90" s="8" t="s">
        <v>490</v>
      </c>
      <c r="C90" s="12" t="str">
        <f>IFERROR(VLOOKUP(B90,concorrenti!A:C,3,0)," ")</f>
        <v>C</v>
      </c>
      <c r="D90" s="12">
        <f>VLOOKUP(B90,concorrenti!A:E,5,0)</f>
        <v>0</v>
      </c>
      <c r="E90" s="56" t="str">
        <f>VLOOKUP(B90,concorrenti!A$2:G$323,2,0)</f>
        <v>CMAE</v>
      </c>
      <c r="F90" s="118">
        <f>IFERROR(VLOOKUP(B90,'TROFEO Nora'!A$11:Q$99,17,0),0)</f>
        <v>0</v>
      </c>
      <c r="G90" s="119">
        <f>IFERROR(VLOOKUP(B90,Castellotti!A$11:Q$102,17,0),0)</f>
        <v>0</v>
      </c>
      <c r="H90" s="119">
        <f>IFERROR(VLOOKUP(B90,'Castelli Pavesi'!A$12:Q$100,17,0),0)</f>
        <v>0</v>
      </c>
      <c r="I90" s="118">
        <f>IFERROR(VLOOKUP(B90,'Coppa Monza'!A$12:Q$100,17,0),0)</f>
        <v>2.6240000000000006</v>
      </c>
      <c r="J90" s="118">
        <f>IFERROR(VLOOKUP(B90,Maserati!A$12:P$100,16,0),0)</f>
        <v>0</v>
      </c>
      <c r="K90" s="119">
        <f>IFERROR(VLOOKUP(B90,Solidarietà!A$12:P$100,16,0),0)</f>
        <v>0</v>
      </c>
      <c r="L90" s="118">
        <f>IFERROR(VLOOKUP(B90,Lario!A:Q,16,0),0)</f>
        <v>0</v>
      </c>
      <c r="M90" s="118">
        <f>IFERROR(VLOOKUP(C90,Lario!B:R,16,0),0)</f>
        <v>0</v>
      </c>
      <c r="N90" s="118">
        <f>IFERROR(VLOOKUP(B90,'200 Miglia CR'!A:P,16,0),0)</f>
        <v>0</v>
      </c>
      <c r="O90" s="119">
        <f>IFERROR(VLOOKUP($B90,Ambrosiano!A$12:P$100,16,0),0)</f>
        <v>0</v>
      </c>
      <c r="P90" s="122"/>
      <c r="Q90" s="120">
        <f t="shared" si="10"/>
        <v>2.6240000000000006</v>
      </c>
      <c r="S90" s="123">
        <f t="shared" si="11"/>
        <v>1</v>
      </c>
      <c r="T90" s="121">
        <f>VLOOKUP(S90,Regolamento!J$6:L$14,3,0)</f>
        <v>1</v>
      </c>
      <c r="V90" s="125">
        <f t="shared" si="12"/>
        <v>2.6240000000000006</v>
      </c>
      <c r="X90" s="68"/>
      <c r="Y90" s="68"/>
      <c r="Z90" s="68"/>
    </row>
    <row r="91" spans="1:28" s="8" customFormat="1" x14ac:dyDescent="0.25">
      <c r="A91">
        <v>86</v>
      </c>
      <c r="B91" t="s">
        <v>679</v>
      </c>
      <c r="C91" s="12" t="str">
        <f>IFERROR(VLOOKUP(B91,concorrenti!A:C,3,0)," ")</f>
        <v>C</v>
      </c>
      <c r="D91" s="12">
        <f>VLOOKUP(B91,concorrenti!A:E,5,0)</f>
        <v>0</v>
      </c>
      <c r="E91" s="56" t="str">
        <f>VLOOKUP(B91,concorrenti!A$2:G$323,2,0)</f>
        <v>MWVCC</v>
      </c>
      <c r="F91" s="118">
        <f>IFERROR(VLOOKUP(B91,'TROFEO Nora'!A$11:Q$99,17,0),0)</f>
        <v>0</v>
      </c>
      <c r="G91" s="119">
        <f>IFERROR(VLOOKUP(B91,Castellotti!A$11:Q$102,17,0),0)</f>
        <v>1.5795000000000001</v>
      </c>
      <c r="H91" s="119">
        <f>IFERROR(VLOOKUP(B91,'Castelli Pavesi'!A$12:Q$100,17,0),0)</f>
        <v>1E-3</v>
      </c>
      <c r="I91" s="118">
        <f>IFERROR(VLOOKUP(B91,'Coppa Monza'!A$12:Q$100,17,0),0)</f>
        <v>0</v>
      </c>
      <c r="J91" s="118">
        <f>IFERROR(VLOOKUP(B91,Maserati!A$12:P$100,16,0),0)</f>
        <v>0</v>
      </c>
      <c r="K91" s="119">
        <f>IFERROR(VLOOKUP(B91,Solidarietà!A$12:P$100,16,0),0)</f>
        <v>0</v>
      </c>
      <c r="L91" s="118">
        <f>IFERROR(VLOOKUP(B91,Lario!A:Q,16,0),0)</f>
        <v>0</v>
      </c>
      <c r="M91" s="118">
        <f>IFERROR(VLOOKUP(C91,Lario!B:R,16,0),0)</f>
        <v>0</v>
      </c>
      <c r="N91" s="118">
        <f>IFERROR(VLOOKUP(B91,'200 Miglia CR'!A:P,16,0),0)</f>
        <v>0</v>
      </c>
      <c r="O91" s="119">
        <f>IFERROR(VLOOKUP($B91,Ambrosiano!A$12:P$100,16,0),0)</f>
        <v>0</v>
      </c>
      <c r="P91" s="122"/>
      <c r="Q91" s="120">
        <f t="shared" si="10"/>
        <v>1.5805</v>
      </c>
      <c r="S91" s="123">
        <f t="shared" si="11"/>
        <v>2</v>
      </c>
      <c r="T91" s="121">
        <f>VLOOKUP(S91,Regolamento!J$6:L$14,3,0)</f>
        <v>1.05</v>
      </c>
      <c r="V91" s="125">
        <f t="shared" si="12"/>
        <v>1.6595250000000001</v>
      </c>
    </row>
    <row r="92" spans="1:28" s="8" customFormat="1" x14ac:dyDescent="0.25">
      <c r="A92">
        <v>87</v>
      </c>
      <c r="B92" s="8" t="s">
        <v>303</v>
      </c>
      <c r="C92" s="12" t="str">
        <f>IFERROR(VLOOKUP(B92,concorrenti!A:C,3,0)," ")</f>
        <v>B</v>
      </c>
      <c r="D92" s="12">
        <f>VLOOKUP(B92,concorrenti!A:E,5,0)</f>
        <v>0</v>
      </c>
      <c r="E92" s="56" t="str">
        <f>VLOOKUP(B92,concorrenti!A$2:G$323,2,0)</f>
        <v xml:space="preserve"> CAVEC</v>
      </c>
      <c r="F92" s="118">
        <f>IFERROR(VLOOKUP(B92,'TROFEO Nora'!A$11:Q$99,17,0),0)</f>
        <v>0</v>
      </c>
      <c r="G92" s="119">
        <f>IFERROR(VLOOKUP(B92,Castellotti!A$11:Q$102,17,0),0)</f>
        <v>1.5795000000000001</v>
      </c>
      <c r="H92" s="119">
        <f>IFERROR(VLOOKUP(B92,'Castelli Pavesi'!A$12:Q$100,17,0),0)</f>
        <v>0</v>
      </c>
      <c r="I92" s="118">
        <f>IFERROR(VLOOKUP(B92,'Coppa Monza'!A$12:Q$100,17,0),0)</f>
        <v>0</v>
      </c>
      <c r="J92" s="118">
        <f>IFERROR(VLOOKUP(B92,Maserati!A$12:P$100,16,0),0)</f>
        <v>0</v>
      </c>
      <c r="K92" s="119">
        <f>IFERROR(VLOOKUP(B92,Solidarietà!A$12:P$100,16,0),0)</f>
        <v>0</v>
      </c>
      <c r="L92" s="118">
        <f>IFERROR(VLOOKUP(B92,Lario!A:Q,16,0),0)</f>
        <v>0</v>
      </c>
      <c r="M92" s="118">
        <f>IFERROR(VLOOKUP(C92,Lario!B:R,16,0),0)</f>
        <v>0</v>
      </c>
      <c r="N92" s="118">
        <f>IFERROR(VLOOKUP(B92,'200 Miglia CR'!A:P,16,0),0)</f>
        <v>0</v>
      </c>
      <c r="O92" s="119">
        <f>IFERROR(VLOOKUP($B92,Ambrosiano!A$12:P$100,16,0),0)</f>
        <v>0</v>
      </c>
      <c r="P92" s="122"/>
      <c r="Q92" s="120">
        <f t="shared" si="10"/>
        <v>1.5795000000000001</v>
      </c>
      <c r="S92" s="123">
        <f t="shared" si="11"/>
        <v>1</v>
      </c>
      <c r="T92" s="124">
        <f>VLOOKUP(S92,Regolamento!J$6:L$14,3,0)</f>
        <v>1</v>
      </c>
      <c r="V92" s="125">
        <f t="shared" si="12"/>
        <v>1.5795000000000001</v>
      </c>
      <c r="X92" s="58"/>
      <c r="Y92" s="74"/>
    </row>
    <row r="93" spans="1:28" s="8" customFormat="1" x14ac:dyDescent="0.25">
      <c r="A93">
        <v>88</v>
      </c>
      <c r="B93" s="8" t="s">
        <v>295</v>
      </c>
      <c r="C93" s="12" t="str">
        <f>IFERROR(VLOOKUP(B93,concorrenti!A:C,3,0)," ")</f>
        <v>B</v>
      </c>
      <c r="D93" s="12">
        <f>VLOOKUP(B93,concorrenti!A:E,5,0)</f>
        <v>0</v>
      </c>
      <c r="E93" s="56" t="str">
        <f>VLOOKUP(B93,concorrenti!A$2:G$323,2,0)</f>
        <v xml:space="preserve"> CAVEC</v>
      </c>
      <c r="F93" s="118">
        <f>IFERROR(VLOOKUP(B93,'TROFEO Nora'!A$11:Q$99,17,0),0)</f>
        <v>0</v>
      </c>
      <c r="G93" s="119">
        <f>IFERROR(VLOOKUP(B93,Castellotti!A$11:Q$102,17,0),0)</f>
        <v>1.5795000000000001</v>
      </c>
      <c r="H93" s="119">
        <f>IFERROR(VLOOKUP(B93,'Castelli Pavesi'!A$12:Q$100,17,0),0)</f>
        <v>0</v>
      </c>
      <c r="I93" s="118">
        <f>IFERROR(VLOOKUP(B93,'Coppa Monza'!A$12:Q$100,17,0),0)</f>
        <v>0</v>
      </c>
      <c r="J93" s="118">
        <f>IFERROR(VLOOKUP(B93,Maserati!A$12:P$100,16,0),0)</f>
        <v>0</v>
      </c>
      <c r="K93" s="119">
        <f>IFERROR(VLOOKUP(B93,Solidarietà!A$12:P$100,16,0),0)</f>
        <v>0</v>
      </c>
      <c r="L93" s="118">
        <f>IFERROR(VLOOKUP(B93,Lario!A:Q,16,0),0)</f>
        <v>0</v>
      </c>
      <c r="M93" s="118">
        <f>IFERROR(VLOOKUP(C93,Lario!B:R,16,0),0)</f>
        <v>0</v>
      </c>
      <c r="N93" s="118">
        <f>IFERROR(VLOOKUP(B93,'200 Miglia CR'!A:P,16,0),0)</f>
        <v>0</v>
      </c>
      <c r="O93" s="119">
        <f>IFERROR(VLOOKUP($B93,Ambrosiano!A$12:P$100,16,0),0)</f>
        <v>0</v>
      </c>
      <c r="P93" s="122"/>
      <c r="Q93" s="120">
        <f t="shared" si="10"/>
        <v>1.5795000000000001</v>
      </c>
      <c r="S93" s="43">
        <f t="shared" si="11"/>
        <v>1</v>
      </c>
      <c r="T93" s="121">
        <f>VLOOKUP(S93,Regolamento!J$6:L$14,3,0)</f>
        <v>1</v>
      </c>
      <c r="V93" s="125">
        <f t="shared" si="12"/>
        <v>1.5795000000000001</v>
      </c>
      <c r="W93" s="68"/>
    </row>
    <row r="94" spans="1:28" s="8" customFormat="1" x14ac:dyDescent="0.25">
      <c r="A94">
        <v>89</v>
      </c>
      <c r="B94" s="67" t="s">
        <v>288</v>
      </c>
      <c r="C94" s="12" t="str">
        <f>IFERROR(VLOOKUP(B94,concorrenti!A:C,3,0)," ")</f>
        <v>C</v>
      </c>
      <c r="D94" s="12">
        <f>VLOOKUP(B94,concorrenti!A:E,5,0)</f>
        <v>0</v>
      </c>
      <c r="E94" s="56" t="str">
        <f>VLOOKUP(B94,concorrenti!A$2:G$323,2,0)</f>
        <v>CASTELLOTTI</v>
      </c>
      <c r="F94" s="118">
        <f>IFERROR(VLOOKUP(B94,'TROFEO Nora'!A$11:Q$99,17,0),0)</f>
        <v>0</v>
      </c>
      <c r="G94" s="119">
        <f>IFERROR(VLOOKUP(B94,Castellotti!A$11:Q$102,17,0),0)</f>
        <v>1.5795000000000001</v>
      </c>
      <c r="H94" s="119">
        <f>IFERROR(VLOOKUP(B94,'Castelli Pavesi'!A$12:Q$100,17,0),0)</f>
        <v>0</v>
      </c>
      <c r="I94" s="118">
        <f>IFERROR(VLOOKUP(B94,'Coppa Monza'!A$12:Q$100,17,0),0)</f>
        <v>0</v>
      </c>
      <c r="J94" s="118">
        <f>IFERROR(VLOOKUP(B94,Maserati!A$12:P$100,16,0),0)</f>
        <v>0</v>
      </c>
      <c r="K94" s="119">
        <f>IFERROR(VLOOKUP(B94,Solidarietà!A$12:P$100,16,0),0)</f>
        <v>0</v>
      </c>
      <c r="L94" s="118">
        <f>IFERROR(VLOOKUP(B94,Lario!A:Q,16,0),0)</f>
        <v>0</v>
      </c>
      <c r="M94" s="118">
        <f>IFERROR(VLOOKUP(C94,Lario!B:R,16,0),0)</f>
        <v>0</v>
      </c>
      <c r="N94" s="118">
        <f>IFERROR(VLOOKUP(B94,'200 Miglia CR'!A:P,16,0),0)</f>
        <v>0</v>
      </c>
      <c r="O94" s="119">
        <f>IFERROR(VLOOKUP($B94,Ambrosiano!A$12:P$100,16,0),0)</f>
        <v>0</v>
      </c>
      <c r="P94" s="122"/>
      <c r="Q94" s="120">
        <f t="shared" si="10"/>
        <v>1.5795000000000001</v>
      </c>
      <c r="S94" s="123">
        <f t="shared" si="11"/>
        <v>1</v>
      </c>
      <c r="T94" s="124">
        <f>VLOOKUP(S94,Regolamento!J$6:L$14,3,0)</f>
        <v>1</v>
      </c>
      <c r="V94" s="125">
        <f t="shared" si="12"/>
        <v>1.5795000000000001</v>
      </c>
      <c r="X94" s="58"/>
      <c r="Y94" s="74"/>
    </row>
    <row r="95" spans="1:28" s="8" customFormat="1" x14ac:dyDescent="0.25">
      <c r="A95">
        <v>90</v>
      </c>
      <c r="B95" s="8" t="s">
        <v>440</v>
      </c>
      <c r="C95" s="56" t="str">
        <f>IFERROR(VLOOKUP(B95,concorrenti!A:C,3,0)," ")</f>
        <v>C</v>
      </c>
      <c r="D95" s="56">
        <f>VLOOKUP(B95,concorrenti!A:E,5,0)</f>
        <v>0</v>
      </c>
      <c r="E95" s="56" t="str">
        <f>VLOOKUP(B95,concorrenti!A$2:G$323,2,0)</f>
        <v>CAVEC</v>
      </c>
      <c r="F95" s="118">
        <f>IFERROR(VLOOKUP(B95,'TROFEO Nora'!A$11:Q$99,17,0),0)</f>
        <v>0</v>
      </c>
      <c r="G95" s="119">
        <f>IFERROR(VLOOKUP(B95,Castellotti!A$11:Q$102,17,0),0)</f>
        <v>1.5795000000000001</v>
      </c>
      <c r="H95" s="119">
        <f>IFERROR(VLOOKUP(B95,'Castelli Pavesi'!A$12:Q$100,17,0),0)</f>
        <v>0</v>
      </c>
      <c r="I95" s="118">
        <f>IFERROR(VLOOKUP(B95,'Coppa Monza'!A$12:Q$100,17,0),0)</f>
        <v>0</v>
      </c>
      <c r="J95" s="118">
        <f>IFERROR(VLOOKUP(B95,Maserati!A$12:P$100,16,0),0)</f>
        <v>0</v>
      </c>
      <c r="K95" s="119">
        <f>IFERROR(VLOOKUP(B95,Solidarietà!A$12:P$100,16,0),0)</f>
        <v>0</v>
      </c>
      <c r="L95" s="118">
        <f>IFERROR(VLOOKUP(B95,Lario!A:Q,16,0),0)</f>
        <v>0</v>
      </c>
      <c r="M95" s="118">
        <f>IFERROR(VLOOKUP(C95,Lario!B:R,16,0),0)</f>
        <v>0</v>
      </c>
      <c r="N95" s="118">
        <f>IFERROR(VLOOKUP(B95,'200 Miglia CR'!A:P,16,0),0)</f>
        <v>0</v>
      </c>
      <c r="O95" s="119">
        <f>IFERROR(VLOOKUP($B95,Ambrosiano!A$12:P$100,16,0),0)</f>
        <v>0</v>
      </c>
      <c r="P95" s="122"/>
      <c r="Q95" s="120">
        <f t="shared" si="10"/>
        <v>1.5795000000000001</v>
      </c>
      <c r="S95" s="123">
        <f t="shared" si="11"/>
        <v>1</v>
      </c>
      <c r="T95" s="121">
        <f>VLOOKUP(S95,Regolamento!J$6:L$14,3,0)</f>
        <v>1</v>
      </c>
      <c r="V95" s="125">
        <f t="shared" si="12"/>
        <v>1.5795000000000001</v>
      </c>
      <c r="X95" s="58"/>
      <c r="Y95" s="74"/>
    </row>
    <row r="96" spans="1:28" s="8" customFormat="1" x14ac:dyDescent="0.25">
      <c r="A96">
        <v>91</v>
      </c>
      <c r="B96" s="8" t="s">
        <v>81</v>
      </c>
      <c r="C96" s="12" t="str">
        <f>IFERROR(VLOOKUP(B96,concorrenti!A:C,3,0)," ")</f>
        <v>C</v>
      </c>
      <c r="D96" s="12">
        <f>VLOOKUP(B96,concorrenti!A:E,5,0)</f>
        <v>0</v>
      </c>
      <c r="E96" s="56" t="str">
        <f>VLOOKUP(B96,concorrenti!A$2:G$323,2,0)</f>
        <v>CASTELLOTTI</v>
      </c>
      <c r="F96" s="118">
        <f>IFERROR(VLOOKUP(B96,'TROFEO Nora'!A$11:Q$99,17,0),0)</f>
        <v>0</v>
      </c>
      <c r="G96" s="119">
        <f>IFERROR(VLOOKUP(B96,Castellotti!A$11:Q$102,17,0),0)</f>
        <v>1.5795000000000001</v>
      </c>
      <c r="H96" s="119">
        <f>IFERROR(VLOOKUP(B96,'Castelli Pavesi'!A$12:Q$100,17,0),0)</f>
        <v>0</v>
      </c>
      <c r="I96" s="118">
        <f>IFERROR(VLOOKUP(B96,'Coppa Monza'!A$12:Q$100,17,0),0)</f>
        <v>0</v>
      </c>
      <c r="J96" s="118">
        <f>IFERROR(VLOOKUP(B96,Maserati!A$12:P$100,16,0),0)</f>
        <v>0</v>
      </c>
      <c r="K96" s="119">
        <f>IFERROR(VLOOKUP(B96,Solidarietà!A$12:P$100,16,0),0)</f>
        <v>0</v>
      </c>
      <c r="L96" s="118">
        <f>IFERROR(VLOOKUP(B96,Lario!A:Q,16,0),0)</f>
        <v>0</v>
      </c>
      <c r="M96" s="118">
        <f>IFERROR(VLOOKUP(C96,Lario!B:R,16,0),0)</f>
        <v>0</v>
      </c>
      <c r="N96" s="118">
        <f>IFERROR(VLOOKUP(B96,'200 Miglia CR'!A:P,16,0),0)</f>
        <v>0</v>
      </c>
      <c r="O96" s="119">
        <f>IFERROR(VLOOKUP($B96,Ambrosiano!A$12:P$100,16,0),0)</f>
        <v>0</v>
      </c>
      <c r="P96" s="75"/>
      <c r="Q96" s="120">
        <f t="shared" si="10"/>
        <v>1.5795000000000001</v>
      </c>
      <c r="R96"/>
      <c r="S96" s="43">
        <f t="shared" si="11"/>
        <v>1</v>
      </c>
      <c r="T96" s="121">
        <f>VLOOKUP(S96,Regolamento!J$6:L$14,3,0)</f>
        <v>1</v>
      </c>
      <c r="U96"/>
      <c r="V96" s="120">
        <f t="shared" si="12"/>
        <v>1.5795000000000001</v>
      </c>
    </row>
    <row r="97" spans="1:25" s="8" customFormat="1" x14ac:dyDescent="0.25">
      <c r="A97">
        <v>92</v>
      </c>
      <c r="B97" s="59" t="s">
        <v>517</v>
      </c>
      <c r="C97" s="12" t="str">
        <f>IFERROR(VLOOKUP(B97,concorrenti!A:C,3,0)," ")</f>
        <v>C</v>
      </c>
      <c r="D97" s="12">
        <f>VLOOKUP(B97,concorrenti!A:E,5,0)</f>
        <v>0</v>
      </c>
      <c r="E97" s="56" t="str">
        <f>VLOOKUP(B97,concorrenti!A$2:G$323,2,0)</f>
        <v>HRC FASCIA D'ORO</v>
      </c>
      <c r="F97" s="118">
        <f>IFERROR(VLOOKUP(B97,'TROFEO Nora'!A$11:Q$99,17,0),0)</f>
        <v>0</v>
      </c>
      <c r="G97" s="119">
        <f>IFERROR(VLOOKUP(B97,Castellotti!A$11:Q$102,17,0),0)</f>
        <v>1.5795000000000001</v>
      </c>
      <c r="H97" s="119">
        <f>IFERROR(VLOOKUP(B97,'Castelli Pavesi'!A$12:Q$100,17,0),0)</f>
        <v>0</v>
      </c>
      <c r="I97" s="118">
        <f>IFERROR(VLOOKUP(B97,'Coppa Monza'!A$12:Q$100,17,0),0)</f>
        <v>0</v>
      </c>
      <c r="J97" s="118">
        <f>IFERROR(VLOOKUP(B97,Maserati!A$12:P$100,16,0),0)</f>
        <v>0</v>
      </c>
      <c r="K97" s="119">
        <f>IFERROR(VLOOKUP(B97,Solidarietà!A$12:P$100,16,0),0)</f>
        <v>0</v>
      </c>
      <c r="L97" s="118">
        <f>IFERROR(VLOOKUP(B97,Lario!A:Q,16,0),0)</f>
        <v>0</v>
      </c>
      <c r="M97" s="118">
        <f>IFERROR(VLOOKUP(C97,Lario!B:R,16,0),0)</f>
        <v>0</v>
      </c>
      <c r="N97" s="118">
        <f>IFERROR(VLOOKUP(B97,'200 Miglia CR'!A:P,16,0),0)</f>
        <v>0</v>
      </c>
      <c r="O97" s="119">
        <f>IFERROR(VLOOKUP($B97,Ambrosiano!A$12:P$100,16,0),0)</f>
        <v>0</v>
      </c>
      <c r="P97" s="122"/>
      <c r="Q97" s="120">
        <f t="shared" si="10"/>
        <v>1.5795000000000001</v>
      </c>
      <c r="S97" s="123">
        <f t="shared" si="11"/>
        <v>1</v>
      </c>
      <c r="T97" s="121">
        <f>VLOOKUP(S97,Regolamento!J$6:L$14,3,0)</f>
        <v>1</v>
      </c>
      <c r="V97" s="125">
        <f t="shared" si="12"/>
        <v>1.5795000000000001</v>
      </c>
    </row>
    <row r="98" spans="1:25" s="8" customFormat="1" x14ac:dyDescent="0.25">
      <c r="A98">
        <v>93</v>
      </c>
      <c r="B98" t="s">
        <v>125</v>
      </c>
      <c r="C98" s="56" t="str">
        <f>IFERROR(VLOOKUP(B98,concorrenti!A:C,3,0)," ")</f>
        <v>C</v>
      </c>
      <c r="D98" s="56">
        <f>VLOOKUP(B98,concorrenti!A:E,5,0)</f>
        <v>0</v>
      </c>
      <c r="E98" s="56" t="str">
        <f>VLOOKUP(B98,concorrenti!A$2:G$323,2,0)</f>
        <v>CASTELLOTTI</v>
      </c>
      <c r="F98" s="118">
        <f>IFERROR(VLOOKUP(B98,'TROFEO Nora'!A$11:Q$99,17,0),0)</f>
        <v>0</v>
      </c>
      <c r="G98" s="119">
        <f>IFERROR(VLOOKUP(B98,Castellotti!A$11:Q$102,17,0),0)</f>
        <v>1.5795000000000001</v>
      </c>
      <c r="H98" s="119">
        <f>IFERROR(VLOOKUP(B98,'Castelli Pavesi'!A$12:Q$100,17,0),0)</f>
        <v>0</v>
      </c>
      <c r="I98" s="118">
        <f>IFERROR(VLOOKUP(B98,'Coppa Monza'!A$12:Q$100,17,0),0)</f>
        <v>0</v>
      </c>
      <c r="J98" s="118">
        <f>IFERROR(VLOOKUP(B98,Maserati!A$12:P$100,16,0),0)</f>
        <v>0</v>
      </c>
      <c r="K98" s="119">
        <f>IFERROR(VLOOKUP(B98,Solidarietà!A$12:P$100,16,0),0)</f>
        <v>0</v>
      </c>
      <c r="L98" s="118">
        <f>IFERROR(VLOOKUP(B98,Lario!A:Q,16,0),0)</f>
        <v>0</v>
      </c>
      <c r="M98" s="118">
        <f>IFERROR(VLOOKUP(C98,Lario!B:R,16,0),0)</f>
        <v>0</v>
      </c>
      <c r="N98" s="118">
        <f>IFERROR(VLOOKUP(B98,'200 Miglia CR'!A:P,16,0),0)</f>
        <v>0</v>
      </c>
      <c r="O98" s="119">
        <f>IFERROR(VLOOKUP($B98,Ambrosiano!A$12:P$100,16,0),0)</f>
        <v>0</v>
      </c>
      <c r="P98" s="75"/>
      <c r="Q98" s="120">
        <f t="shared" si="10"/>
        <v>1.5795000000000001</v>
      </c>
      <c r="R98"/>
      <c r="S98" s="123">
        <f t="shared" si="11"/>
        <v>1</v>
      </c>
      <c r="T98" s="121">
        <f>VLOOKUP(S98,Regolamento!J$6:L$14,3,0)</f>
        <v>1</v>
      </c>
      <c r="V98" s="125">
        <f t="shared" si="12"/>
        <v>1.5795000000000001</v>
      </c>
      <c r="X98" s="58"/>
      <c r="Y98" s="74"/>
    </row>
    <row r="99" spans="1:25" s="8" customFormat="1" x14ac:dyDescent="0.25">
      <c r="A99">
        <v>94</v>
      </c>
      <c r="B99" t="s">
        <v>126</v>
      </c>
      <c r="C99" s="56" t="str">
        <f>IFERROR(VLOOKUP(B99,concorrenti!A:C,3,0)," ")</f>
        <v>C</v>
      </c>
      <c r="D99" s="56" t="str">
        <f>VLOOKUP(B99,concorrenti!A:E,5,0)</f>
        <v>X</v>
      </c>
      <c r="E99" s="56" t="str">
        <f>VLOOKUP(B99,concorrenti!A$2:G$323,2,0)</f>
        <v>CASTELLOTTI</v>
      </c>
      <c r="F99" s="118">
        <f>IFERROR(VLOOKUP(B99,'TROFEO Nora'!A$11:Q$99,17,0),0)</f>
        <v>0</v>
      </c>
      <c r="G99" s="249">
        <f>IFERROR(VLOOKUP(B99,Castellotti!A$11:Q$102,17,0),0)</f>
        <v>1.5795000000000001</v>
      </c>
      <c r="H99" s="119">
        <f>IFERROR(VLOOKUP(B99,'Castelli Pavesi'!A$12:Q$100,17,0),0)</f>
        <v>0</v>
      </c>
      <c r="I99" s="118">
        <f>IFERROR(VLOOKUP(B99,'Coppa Monza'!A$12:Q$100,17,0),0)</f>
        <v>0</v>
      </c>
      <c r="J99" s="118">
        <f>IFERROR(VLOOKUP(B99,Maserati!A$12:P$100,16,0),0)</f>
        <v>0</v>
      </c>
      <c r="K99" s="119">
        <f>IFERROR(VLOOKUP(B99,Solidarietà!A$12:P$100,16,0),0)</f>
        <v>0</v>
      </c>
      <c r="L99" s="118">
        <f>IFERROR(VLOOKUP(B99,Lario!A:Q,16,0),0)</f>
        <v>0</v>
      </c>
      <c r="M99" s="118">
        <f>IFERROR(VLOOKUP(C99,Lario!B:R,16,0),0)</f>
        <v>0</v>
      </c>
      <c r="N99" s="118">
        <f>IFERROR(VLOOKUP(B99,'200 Miglia CR'!A:P,16,0),0)</f>
        <v>0</v>
      </c>
      <c r="O99" s="119">
        <f>IFERROR(VLOOKUP($B99,Ambrosiano!A$12:P$100,16,0),0)</f>
        <v>0</v>
      </c>
      <c r="P99" s="122"/>
      <c r="Q99" s="120">
        <f t="shared" si="10"/>
        <v>1.5795000000000001</v>
      </c>
      <c r="S99" s="123">
        <f t="shared" si="11"/>
        <v>1</v>
      </c>
      <c r="T99" s="121">
        <f>VLOOKUP(S99,Regolamento!J$6:L$14,3,0)</f>
        <v>1</v>
      </c>
      <c r="V99" s="125">
        <f t="shared" si="12"/>
        <v>1.5795000000000001</v>
      </c>
      <c r="X99" s="58"/>
      <c r="Y99" s="74"/>
    </row>
    <row r="100" spans="1:25" s="8" customFormat="1" x14ac:dyDescent="0.25">
      <c r="A100">
        <v>95</v>
      </c>
      <c r="B100" s="8" t="s">
        <v>289</v>
      </c>
      <c r="C100" s="56" t="str">
        <f>IFERROR(VLOOKUP(B100,concorrenti!A:C,3,0)," ")</f>
        <v>C</v>
      </c>
      <c r="D100" s="56">
        <f>VLOOKUP(B100,concorrenti!A:E,5,0)</f>
        <v>0</v>
      </c>
      <c r="E100" s="56" t="str">
        <f>VLOOKUP(B100,concorrenti!A$2:G$323,2,0)</f>
        <v>CASTELLOTTI</v>
      </c>
      <c r="F100" s="118">
        <f>IFERROR(VLOOKUP(B100,'TROFEO Nora'!A$11:Q$99,17,0),0)</f>
        <v>0</v>
      </c>
      <c r="G100" s="119">
        <f>IFERROR(VLOOKUP(B100,Castellotti!A$11:Q$102,17,0),0)</f>
        <v>1.5795000000000001</v>
      </c>
      <c r="H100" s="119">
        <f>IFERROR(VLOOKUP(B100,'Castelli Pavesi'!A$12:Q$100,17,0),0)</f>
        <v>0</v>
      </c>
      <c r="I100" s="118">
        <f>IFERROR(VLOOKUP(B100,'Coppa Monza'!A$12:Q$100,17,0),0)</f>
        <v>0</v>
      </c>
      <c r="J100" s="118">
        <f>IFERROR(VLOOKUP(B100,Maserati!A$12:P$100,16,0),0)</f>
        <v>0</v>
      </c>
      <c r="K100" s="119">
        <f>IFERROR(VLOOKUP(B100,Solidarietà!A$12:P$100,16,0),0)</f>
        <v>0</v>
      </c>
      <c r="L100" s="118">
        <f>IFERROR(VLOOKUP(B100,Lario!A:Q,16,0),0)</f>
        <v>0</v>
      </c>
      <c r="M100" s="118">
        <f>IFERROR(VLOOKUP(C100,Lario!B:R,16,0),0)</f>
        <v>0</v>
      </c>
      <c r="N100" s="118">
        <f>IFERROR(VLOOKUP(B100,'200 Miglia CR'!A:P,16,0),0)</f>
        <v>0</v>
      </c>
      <c r="O100" s="119">
        <f>IFERROR(VLOOKUP($B100,Ambrosiano!A$12:P$100,16,0),0)</f>
        <v>0</v>
      </c>
      <c r="P100" s="122"/>
      <c r="Q100" s="120">
        <f t="shared" si="10"/>
        <v>1.5795000000000001</v>
      </c>
      <c r="S100" s="123">
        <f t="shared" si="11"/>
        <v>1</v>
      </c>
      <c r="T100" s="121">
        <f>VLOOKUP(S100,Regolamento!J$6:L$14,3,0)</f>
        <v>1</v>
      </c>
      <c r="V100" s="125">
        <f t="shared" si="12"/>
        <v>1.5795000000000001</v>
      </c>
    </row>
    <row r="101" spans="1:25" s="8" customFormat="1" x14ac:dyDescent="0.25">
      <c r="A101">
        <v>96</v>
      </c>
      <c r="B101" t="s">
        <v>677</v>
      </c>
      <c r="C101" s="12" t="str">
        <f>IFERROR(VLOOKUP(B101,concorrenti!A:C,3,0)," ")</f>
        <v>B</v>
      </c>
      <c r="D101" s="12" t="str">
        <f>VLOOKUP(B101,concorrenti!A:E,5,0)</f>
        <v>X</v>
      </c>
      <c r="E101" s="56" t="str">
        <f>VLOOKUP(B101,concorrenti!A$2:G$323,2,0)</f>
        <v>AMAMS</v>
      </c>
      <c r="F101" s="118">
        <f>IFERROR(VLOOKUP(B101,'TROFEO Nora'!A$11:Q$99,17,0),0)</f>
        <v>0</v>
      </c>
      <c r="G101" s="242">
        <f>IFERROR(VLOOKUP(B101,Castellotti!A$11:Q$102,17,0),0)</f>
        <v>1.5795000000000001</v>
      </c>
      <c r="H101" s="119">
        <f>IFERROR(VLOOKUP(B101,'Castelli Pavesi'!A$12:Q$100,17,0),0)</f>
        <v>0</v>
      </c>
      <c r="I101" s="118">
        <f>IFERROR(VLOOKUP(B101,'Coppa Monza'!A$12:Q$100,17,0),0)</f>
        <v>0</v>
      </c>
      <c r="J101" s="118">
        <f>IFERROR(VLOOKUP(B101,Maserati!A$12:P$100,16,0),0)</f>
        <v>0</v>
      </c>
      <c r="K101" s="119">
        <f>IFERROR(VLOOKUP(B101,Solidarietà!A$12:P$100,16,0),0)</f>
        <v>0</v>
      </c>
      <c r="L101" s="118">
        <f>IFERROR(VLOOKUP(B101,Lario!A:Q,16,0),0)</f>
        <v>0</v>
      </c>
      <c r="M101" s="118">
        <f>IFERROR(VLOOKUP(C101,Lario!B:R,16,0),0)</f>
        <v>0</v>
      </c>
      <c r="N101" s="118">
        <f>IFERROR(VLOOKUP(B101,'200 Miglia CR'!A:P,16,0),0)</f>
        <v>0</v>
      </c>
      <c r="O101" s="119">
        <f>IFERROR(VLOOKUP($B101,Ambrosiano!A$12:P$100,16,0),0)</f>
        <v>0</v>
      </c>
      <c r="P101" s="122"/>
      <c r="Q101" s="120">
        <f t="shared" si="10"/>
        <v>1.5795000000000001</v>
      </c>
      <c r="S101" s="123">
        <f t="shared" si="11"/>
        <v>1</v>
      </c>
      <c r="T101" s="121">
        <f>VLOOKUP(S101,Regolamento!J$6:L$14,3,0)</f>
        <v>1</v>
      </c>
      <c r="V101" s="125">
        <f t="shared" si="12"/>
        <v>1.5795000000000001</v>
      </c>
    </row>
    <row r="102" spans="1:25" s="8" customFormat="1" x14ac:dyDescent="0.25">
      <c r="A102">
        <v>97</v>
      </c>
      <c r="B102" t="s">
        <v>743</v>
      </c>
      <c r="C102" s="12" t="str">
        <f>IFERROR(VLOOKUP(B102,concorrenti!A:C,3,0)," ")</f>
        <v>C</v>
      </c>
      <c r="D102" s="12">
        <f>VLOOKUP(B102,concorrenti!A:E,5,0)</f>
        <v>0</v>
      </c>
      <c r="E102" s="56" t="str">
        <f>VLOOKUP(B102,concorrenti!A$2:G$323,2,0)</f>
        <v>CASTELLOTTI</v>
      </c>
      <c r="F102" s="118">
        <f>IFERROR(VLOOKUP(B102,'TROFEO Nora'!A$11:Q$99,17,0),0)</f>
        <v>0</v>
      </c>
      <c r="G102" s="119">
        <f>IFERROR(VLOOKUP(B102,Castellotti!A$11:Q$102,17,0),0)</f>
        <v>1.5795000000000001</v>
      </c>
      <c r="H102" s="119">
        <f>IFERROR(VLOOKUP(B102,'Castelli Pavesi'!A$12:Q$100,17,0),0)</f>
        <v>0</v>
      </c>
      <c r="I102" s="118">
        <f>IFERROR(VLOOKUP(B102,'Coppa Monza'!A$12:Q$100,17,0),0)</f>
        <v>0</v>
      </c>
      <c r="J102" s="118">
        <f>IFERROR(VLOOKUP(B102,Maserati!A$12:P$100,16,0),0)</f>
        <v>0</v>
      </c>
      <c r="K102" s="119">
        <f>IFERROR(VLOOKUP(B102,Solidarietà!A$12:P$100,16,0),0)</f>
        <v>0</v>
      </c>
      <c r="L102" s="118">
        <f>IFERROR(VLOOKUP(B102,Lario!A:Q,16,0),0)</f>
        <v>0</v>
      </c>
      <c r="M102" s="118">
        <f>IFERROR(VLOOKUP(C102,Lario!B:R,16,0),0)</f>
        <v>0</v>
      </c>
      <c r="N102" s="118">
        <f>IFERROR(VLOOKUP(B102,'200 Miglia CR'!A:P,16,0),0)</f>
        <v>0</v>
      </c>
      <c r="O102" s="119">
        <f>IFERROR(VLOOKUP($B102,Ambrosiano!A$12:P$100,16,0),0)</f>
        <v>0</v>
      </c>
      <c r="P102" s="122"/>
      <c r="Q102" s="120">
        <f t="shared" ref="Q102:Q129" si="13">SUM(F102:O102)</f>
        <v>1.5795000000000001</v>
      </c>
      <c r="S102" s="123">
        <f t="shared" ref="S102:S129" si="14">COUNTIF(F102:O102,"&lt;&gt;0")</f>
        <v>1</v>
      </c>
      <c r="T102" s="121">
        <f>VLOOKUP(S102,Regolamento!J$6:L$14,3,0)</f>
        <v>1</v>
      </c>
      <c r="V102" s="125">
        <f t="shared" ref="V102:V129" si="15">IFERROR(+T102*Q102,0)</f>
        <v>1.5795000000000001</v>
      </c>
      <c r="X102" s="58"/>
      <c r="Y102" s="74"/>
    </row>
    <row r="103" spans="1:25" s="8" customFormat="1" x14ac:dyDescent="0.25">
      <c r="A103">
        <v>98</v>
      </c>
      <c r="B103" t="s">
        <v>678</v>
      </c>
      <c r="C103" s="12" t="str">
        <f>IFERROR(VLOOKUP(B103,concorrenti!A:C,3,0)," ")</f>
        <v>B</v>
      </c>
      <c r="D103" s="12">
        <f>VLOOKUP(B103,concorrenti!A:E,5,0)</f>
        <v>0</v>
      </c>
      <c r="E103" s="56" t="str">
        <f>VLOOKUP(B103,concorrenti!A$2:G$323,2,0)</f>
        <v>VETERAN CLUB BRESCIA</v>
      </c>
      <c r="F103" s="118">
        <f>IFERROR(VLOOKUP(B103,'TROFEO Nora'!A$11:Q$99,17,0),0)</f>
        <v>0</v>
      </c>
      <c r="G103" s="242">
        <f>IFERROR(VLOOKUP(B103,Castellotti!A$11:Q$102,17,0),0)</f>
        <v>1.5795000000000001</v>
      </c>
      <c r="H103" s="119">
        <f>IFERROR(VLOOKUP(B103,'Castelli Pavesi'!A$12:Q$100,17,0),0)</f>
        <v>0</v>
      </c>
      <c r="I103" s="118">
        <f>IFERROR(VLOOKUP(B103,'Coppa Monza'!A$12:Q$100,17,0),0)</f>
        <v>0</v>
      </c>
      <c r="J103" s="118">
        <f>IFERROR(VLOOKUP(B103,Maserati!A$12:P$100,16,0),0)</f>
        <v>0</v>
      </c>
      <c r="K103" s="119">
        <f>IFERROR(VLOOKUP(B103,Solidarietà!A$12:P$100,16,0),0)</f>
        <v>0</v>
      </c>
      <c r="L103" s="118">
        <f>IFERROR(VLOOKUP(B103,Lario!A:Q,16,0),0)</f>
        <v>0</v>
      </c>
      <c r="M103" s="118">
        <f>IFERROR(VLOOKUP(C103,Lario!B:R,16,0),0)</f>
        <v>0</v>
      </c>
      <c r="N103" s="118">
        <f>IFERROR(VLOOKUP(B103,'200 Miglia CR'!A:P,16,0),0)</f>
        <v>0</v>
      </c>
      <c r="O103" s="119">
        <f>IFERROR(VLOOKUP($B103,Ambrosiano!A$12:P$100,16,0),0)</f>
        <v>0</v>
      </c>
      <c r="P103" s="122"/>
      <c r="Q103" s="120">
        <f t="shared" si="13"/>
        <v>1.5795000000000001</v>
      </c>
      <c r="S103" s="123">
        <f t="shared" si="14"/>
        <v>1</v>
      </c>
      <c r="T103" s="121">
        <f>VLOOKUP(S103,Regolamento!J$6:L$14,3,0)</f>
        <v>1</v>
      </c>
      <c r="V103" s="125">
        <f t="shared" si="15"/>
        <v>1.5795000000000001</v>
      </c>
    </row>
    <row r="104" spans="1:25" s="8" customFormat="1" x14ac:dyDescent="0.25">
      <c r="A104">
        <v>99</v>
      </c>
      <c r="B104" t="s">
        <v>680</v>
      </c>
      <c r="C104" s="12" t="str">
        <f>IFERROR(VLOOKUP(B104,concorrenti!A:C,3,0)," ")</f>
        <v>C</v>
      </c>
      <c r="D104" s="12">
        <f>VLOOKUP(B104,concorrenti!A:E,5,0)</f>
        <v>0</v>
      </c>
      <c r="E104" s="56" t="str">
        <f>VLOOKUP(B104,concorrenti!A$2:G$323,2,0)</f>
        <v>OROBICO</v>
      </c>
      <c r="F104" s="118">
        <f>IFERROR(VLOOKUP(B104,'TROFEO Nora'!A$11:Q$99,17,0),0)</f>
        <v>0</v>
      </c>
      <c r="G104" s="242">
        <f>IFERROR(VLOOKUP(B104,Castellotti!A$11:Q$102,17,0),0)</f>
        <v>1.5795000000000001</v>
      </c>
      <c r="H104" s="119">
        <f>IFERROR(VLOOKUP(B104,'Castelli Pavesi'!A$12:Q$100,17,0),0)</f>
        <v>0</v>
      </c>
      <c r="I104" s="118">
        <f>IFERROR(VLOOKUP(B104,'Coppa Monza'!A$12:Q$100,17,0),0)</f>
        <v>0</v>
      </c>
      <c r="J104" s="118">
        <f>IFERROR(VLOOKUP(B104,Maserati!A$12:P$100,16,0),0)</f>
        <v>0</v>
      </c>
      <c r="K104" s="119">
        <f>IFERROR(VLOOKUP(B104,Solidarietà!A$12:P$100,16,0),0)</f>
        <v>0</v>
      </c>
      <c r="L104" s="118">
        <f>IFERROR(VLOOKUP(B104,Lario!A:Q,16,0),0)</f>
        <v>0</v>
      </c>
      <c r="M104" s="118">
        <f>IFERROR(VLOOKUP(C104,Lario!B:R,16,0),0)</f>
        <v>0</v>
      </c>
      <c r="N104" s="118">
        <f>IFERROR(VLOOKUP(B104,'200 Miglia CR'!A:P,16,0),0)</f>
        <v>0</v>
      </c>
      <c r="O104" s="119">
        <f>IFERROR(VLOOKUP($B104,Ambrosiano!A$12:P$100,16,0),0)</f>
        <v>0</v>
      </c>
      <c r="P104" s="122"/>
      <c r="Q104" s="120">
        <f t="shared" si="13"/>
        <v>1.5795000000000001</v>
      </c>
      <c r="S104" s="123">
        <f t="shared" si="14"/>
        <v>1</v>
      </c>
      <c r="T104" s="121">
        <f>VLOOKUP(S104,Regolamento!J$6:L$14,3,0)</f>
        <v>1</v>
      </c>
      <c r="V104" s="125">
        <f t="shared" si="15"/>
        <v>1.5795000000000001</v>
      </c>
    </row>
    <row r="105" spans="1:25" s="8" customFormat="1" x14ac:dyDescent="0.25">
      <c r="A105">
        <v>100</v>
      </c>
      <c r="B105" t="s">
        <v>684</v>
      </c>
      <c r="C105" s="12" t="str">
        <f>IFERROR(VLOOKUP(B105,concorrenti!A:C,3,0)," ")</f>
        <v>C</v>
      </c>
      <c r="D105" s="12">
        <f>VLOOKUP(B105,concorrenti!A:E,5,0)</f>
        <v>0</v>
      </c>
      <c r="E105" s="56" t="str">
        <f>VLOOKUP(B105,concorrenti!A$2:G$323,2,0)</f>
        <v>CASTELLOTTI</v>
      </c>
      <c r="F105" s="118">
        <f>IFERROR(VLOOKUP(B105,'TROFEO Nora'!A$11:Q$99,17,0),0)</f>
        <v>0</v>
      </c>
      <c r="G105" s="241">
        <f>IFERROR(VLOOKUP(B105,Castellotti!A$11:Q$102,17,0),0)</f>
        <v>1.5795000000000001</v>
      </c>
      <c r="H105" s="119">
        <f>IFERROR(VLOOKUP(B105,'Castelli Pavesi'!A$12:Q$100,17,0),0)</f>
        <v>0</v>
      </c>
      <c r="I105" s="118">
        <f>IFERROR(VLOOKUP(B105,'Coppa Monza'!A$12:Q$100,17,0),0)</f>
        <v>0</v>
      </c>
      <c r="J105" s="118">
        <f>IFERROR(VLOOKUP(B105,Maserati!A$12:P$100,16,0),0)</f>
        <v>0</v>
      </c>
      <c r="K105" s="119">
        <f>IFERROR(VLOOKUP(B105,Solidarietà!A$12:P$100,16,0),0)</f>
        <v>0</v>
      </c>
      <c r="L105" s="118">
        <f>IFERROR(VLOOKUP(B105,Lario!A:Q,16,0),0)</f>
        <v>0</v>
      </c>
      <c r="M105" s="118">
        <f>IFERROR(VLOOKUP(C105,Lario!B:R,16,0),0)</f>
        <v>0</v>
      </c>
      <c r="N105" s="118">
        <f>IFERROR(VLOOKUP(B105,'200 Miglia CR'!A:P,16,0),0)</f>
        <v>0</v>
      </c>
      <c r="O105" s="119">
        <f>IFERROR(VLOOKUP($B105,Ambrosiano!A$12:P$100,16,0),0)</f>
        <v>0</v>
      </c>
      <c r="P105" s="122"/>
      <c r="Q105" s="120">
        <f t="shared" si="13"/>
        <v>1.5795000000000001</v>
      </c>
      <c r="S105" s="123">
        <f t="shared" si="14"/>
        <v>1</v>
      </c>
      <c r="T105" s="121">
        <f>VLOOKUP(S105,Regolamento!J$6:L$14,3,0)</f>
        <v>1</v>
      </c>
      <c r="V105" s="125">
        <f t="shared" si="15"/>
        <v>1.5795000000000001</v>
      </c>
      <c r="X105" s="58"/>
      <c r="Y105" s="74"/>
    </row>
    <row r="106" spans="1:25" s="8" customFormat="1" x14ac:dyDescent="0.25">
      <c r="A106">
        <v>101</v>
      </c>
      <c r="B106" t="s">
        <v>289</v>
      </c>
      <c r="C106" s="12" t="str">
        <f>IFERROR(VLOOKUP(B106,concorrenti!A:C,3,0)," ")</f>
        <v>C</v>
      </c>
      <c r="D106" s="12">
        <f>VLOOKUP(B106,concorrenti!A:E,5,0)</f>
        <v>0</v>
      </c>
      <c r="E106" s="56" t="str">
        <f>VLOOKUP(B106,concorrenti!A$2:G$323,2,0)</f>
        <v>CASTELLOTTI</v>
      </c>
      <c r="F106" s="118">
        <f>IFERROR(VLOOKUP(B106,'TROFEO Nora'!A$11:Q$99,17,0),0)</f>
        <v>0</v>
      </c>
      <c r="G106" s="119">
        <f>IFERROR(VLOOKUP(B106,Castellotti!A$11:Q$102,17,0),0)</f>
        <v>1.5795000000000001</v>
      </c>
      <c r="H106" s="119">
        <f>IFERROR(VLOOKUP(B106,'Castelli Pavesi'!A$12:Q$100,17,0),0)</f>
        <v>0</v>
      </c>
      <c r="I106" s="118">
        <f>IFERROR(VLOOKUP(B106,'Coppa Monza'!A$12:Q$100,17,0),0)</f>
        <v>0</v>
      </c>
      <c r="J106" s="118">
        <f>IFERROR(VLOOKUP(B106,Maserati!A$12:P$100,16,0),0)</f>
        <v>0</v>
      </c>
      <c r="K106" s="119">
        <f>IFERROR(VLOOKUP(B106,Solidarietà!A$12:P$100,16,0),0)</f>
        <v>0</v>
      </c>
      <c r="L106" s="118">
        <f>IFERROR(VLOOKUP(B106,Lario!A:Q,16,0),0)</f>
        <v>0</v>
      </c>
      <c r="M106" s="118">
        <f>IFERROR(VLOOKUP(C106,Lario!B:R,16,0),0)</f>
        <v>0</v>
      </c>
      <c r="N106" s="118">
        <f>IFERROR(VLOOKUP(B106,'200 Miglia CR'!A:P,16,0),0)</f>
        <v>0</v>
      </c>
      <c r="O106" s="119">
        <f>IFERROR(VLOOKUP($B106,Ambrosiano!A$12:P$100,16,0),0)</f>
        <v>0</v>
      </c>
      <c r="P106" s="122"/>
      <c r="Q106" s="120">
        <f t="shared" si="13"/>
        <v>1.5795000000000001</v>
      </c>
      <c r="S106" s="123">
        <f t="shared" si="14"/>
        <v>1</v>
      </c>
      <c r="T106" s="121">
        <f>VLOOKUP(S106,Regolamento!J$6:L$14,3,0)</f>
        <v>1</v>
      </c>
      <c r="V106" s="125">
        <f t="shared" si="15"/>
        <v>1.5795000000000001</v>
      </c>
      <c r="X106" s="58"/>
      <c r="Y106" s="74"/>
    </row>
    <row r="107" spans="1:25" s="8" customFormat="1" x14ac:dyDescent="0.25">
      <c r="A107">
        <v>102</v>
      </c>
      <c r="B107" t="s">
        <v>673</v>
      </c>
      <c r="C107" s="12" t="str">
        <f>IFERROR(VLOOKUP(B107,concorrenti!A:C,3,0)," ")</f>
        <v>C</v>
      </c>
      <c r="D107" s="12">
        <f>VLOOKUP(B107,concorrenti!A:E,5,0)</f>
        <v>0</v>
      </c>
      <c r="E107" s="56" t="str">
        <f>VLOOKUP(B107,concorrenti!A$2:G$323,2,0)</f>
        <v>CASTELLOTTI</v>
      </c>
      <c r="F107" s="118">
        <f>IFERROR(VLOOKUP(B107,'TROFEO Nora'!A$11:Q$99,17,0),0)</f>
        <v>0</v>
      </c>
      <c r="G107" s="119">
        <f>IFERROR(VLOOKUP(B107,Castellotti!A$11:Q$102,17,0),0)</f>
        <v>1.5795000000000001</v>
      </c>
      <c r="H107" s="119">
        <f>IFERROR(VLOOKUP(B107,'Castelli Pavesi'!A$12:Q$100,17,0),0)</f>
        <v>0</v>
      </c>
      <c r="I107" s="118">
        <f>IFERROR(VLOOKUP(B107,'Coppa Monza'!A$12:Q$100,17,0),0)</f>
        <v>0</v>
      </c>
      <c r="J107" s="118">
        <f>IFERROR(VLOOKUP(B107,Maserati!A$12:P$100,16,0),0)</f>
        <v>0</v>
      </c>
      <c r="K107" s="119">
        <f>IFERROR(VLOOKUP(B107,Solidarietà!A$12:P$100,16,0),0)</f>
        <v>0</v>
      </c>
      <c r="L107" s="118">
        <f>IFERROR(VLOOKUP(B107,Lario!A:Q,16,0),0)</f>
        <v>0</v>
      </c>
      <c r="M107" s="118">
        <f>IFERROR(VLOOKUP(C107,Lario!B:R,16,0),0)</f>
        <v>0</v>
      </c>
      <c r="N107" s="118">
        <f>IFERROR(VLOOKUP(B107,'200 Miglia CR'!A:P,16,0),0)</f>
        <v>0</v>
      </c>
      <c r="O107" s="119">
        <f>IFERROR(VLOOKUP($B107,Ambrosiano!A$12:P$100,16,0),0)</f>
        <v>0</v>
      </c>
      <c r="P107" s="122"/>
      <c r="Q107" s="120">
        <f t="shared" si="13"/>
        <v>1.5795000000000001</v>
      </c>
      <c r="S107" s="123">
        <f t="shared" si="14"/>
        <v>1</v>
      </c>
      <c r="T107" s="121">
        <f>VLOOKUP(S107,Regolamento!J$6:L$14,3,0)</f>
        <v>1</v>
      </c>
      <c r="V107" s="125">
        <f t="shared" si="15"/>
        <v>1.5795000000000001</v>
      </c>
    </row>
    <row r="108" spans="1:25" s="8" customFormat="1" x14ac:dyDescent="0.25">
      <c r="A108">
        <v>103</v>
      </c>
      <c r="B108" t="s">
        <v>129</v>
      </c>
      <c r="C108" s="12" t="str">
        <f>IFERROR(VLOOKUP(B108,concorrenti!A:C,3,0)," ")</f>
        <v>C</v>
      </c>
      <c r="D108" s="12">
        <f>VLOOKUP(B108,concorrenti!A:E,5,0)</f>
        <v>0</v>
      </c>
      <c r="E108" s="56" t="str">
        <f>VLOOKUP(B108,concorrenti!A$2:G$323,2,0)</f>
        <v>CASTELLOTTI</v>
      </c>
      <c r="F108" s="118">
        <f>IFERROR(VLOOKUP(B108,'TROFEO Nora'!A$11:Q$99,17,0),0)</f>
        <v>0</v>
      </c>
      <c r="G108" s="250">
        <f>IFERROR(VLOOKUP(B108,Castellotti!A$11:Q$102,17,0),0)</f>
        <v>1.5795000000000001</v>
      </c>
      <c r="H108" s="119">
        <f>IFERROR(VLOOKUP(B108,'Castelli Pavesi'!A$12:Q$100,17,0),0)</f>
        <v>0</v>
      </c>
      <c r="I108" s="118">
        <f>IFERROR(VLOOKUP(B108,'Coppa Monza'!A$12:Q$100,17,0),0)</f>
        <v>0</v>
      </c>
      <c r="J108" s="118">
        <f>IFERROR(VLOOKUP(B108,Maserati!A$12:P$100,16,0),0)</f>
        <v>0</v>
      </c>
      <c r="K108" s="119">
        <f>IFERROR(VLOOKUP(B108,Solidarietà!A$12:P$100,16,0),0)</f>
        <v>0</v>
      </c>
      <c r="L108" s="118">
        <f>IFERROR(VLOOKUP(B108,Lario!A:Q,16,0),0)</f>
        <v>0</v>
      </c>
      <c r="M108" s="118">
        <f>IFERROR(VLOOKUP(C108,Lario!B:R,16,0),0)</f>
        <v>0</v>
      </c>
      <c r="N108" s="118">
        <f>IFERROR(VLOOKUP(B108,'200 Miglia CR'!A:P,16,0),0)</f>
        <v>0</v>
      </c>
      <c r="O108" s="119">
        <f>IFERROR(VLOOKUP($B108,Ambrosiano!A$12:P$100,16,0),0)</f>
        <v>0</v>
      </c>
      <c r="P108" s="122"/>
      <c r="Q108" s="120">
        <f t="shared" si="13"/>
        <v>1.5795000000000001</v>
      </c>
      <c r="S108" s="123">
        <f t="shared" si="14"/>
        <v>1</v>
      </c>
      <c r="T108" s="121">
        <f>VLOOKUP(S108,Regolamento!J$6:L$14,3,0)</f>
        <v>1</v>
      </c>
      <c r="V108" s="125">
        <f t="shared" si="15"/>
        <v>1.5795000000000001</v>
      </c>
    </row>
    <row r="109" spans="1:25" s="8" customFormat="1" x14ac:dyDescent="0.25">
      <c r="A109">
        <v>104</v>
      </c>
      <c r="B109" s="8" t="s">
        <v>231</v>
      </c>
      <c r="C109" s="56" t="str">
        <f>IFERROR(VLOOKUP(B109,concorrenti!A:C,3,0)," ")</f>
        <v>C</v>
      </c>
      <c r="D109" s="56">
        <f>VLOOKUP(B109,concorrenti!A:E,5,0)</f>
        <v>0</v>
      </c>
      <c r="E109" s="56" t="str">
        <f>VLOOKUP(B109,concorrenti!A$2:G$323,2,0)</f>
        <v>VAMS</v>
      </c>
      <c r="F109" s="118">
        <f>IFERROR(VLOOKUP(B109,'TROFEO Nora'!A$11:Q$99,17,0),0)</f>
        <v>1.3524</v>
      </c>
      <c r="G109" s="119">
        <f>IFERROR(VLOOKUP(B109,Castellotti!A$11:Q$102,17,0),0)</f>
        <v>0</v>
      </c>
      <c r="H109" s="119">
        <f>IFERROR(VLOOKUP(B109,'Castelli Pavesi'!A$12:Q$100,17,0),0)</f>
        <v>0</v>
      </c>
      <c r="I109" s="118">
        <f>IFERROR(VLOOKUP(B109,'Coppa Monza'!A$12:Q$100,17,0),0)</f>
        <v>0</v>
      </c>
      <c r="J109" s="118">
        <f>IFERROR(VLOOKUP(B109,Maserati!A$12:P$100,16,0),0)</f>
        <v>0</v>
      </c>
      <c r="K109" s="119">
        <f>IFERROR(VLOOKUP(B109,Solidarietà!A$12:P$100,16,0),0)</f>
        <v>0</v>
      </c>
      <c r="L109" s="118">
        <f>IFERROR(VLOOKUP(B109,Lario!A:Q,16,0),0)</f>
        <v>0</v>
      </c>
      <c r="M109" s="118">
        <f>IFERROR(VLOOKUP(C109,Lario!B:R,16,0),0)</f>
        <v>0</v>
      </c>
      <c r="N109" s="118">
        <f>IFERROR(VLOOKUP(B109,'200 Miglia CR'!A:P,16,0),0)</f>
        <v>0</v>
      </c>
      <c r="O109" s="119">
        <f>IFERROR(VLOOKUP($B109,Ambrosiano!A$12:P$100,16,0),0)</f>
        <v>0</v>
      </c>
      <c r="P109" s="122"/>
      <c r="Q109" s="120">
        <f t="shared" si="13"/>
        <v>1.3524</v>
      </c>
      <c r="S109" s="123">
        <f t="shared" si="14"/>
        <v>1</v>
      </c>
      <c r="T109" s="124">
        <f>VLOOKUP(S109,Regolamento!J$6:L$14,3,0)</f>
        <v>1</v>
      </c>
      <c r="V109" s="125">
        <f t="shared" si="15"/>
        <v>1.3524</v>
      </c>
    </row>
    <row r="110" spans="1:25" s="8" customFormat="1" x14ac:dyDescent="0.25">
      <c r="A110">
        <v>105</v>
      </c>
      <c r="B110" t="s">
        <v>411</v>
      </c>
      <c r="C110" s="12" t="str">
        <f>IFERROR(VLOOKUP(B110,concorrenti!A:C,3,0)," ")</f>
        <v>C</v>
      </c>
      <c r="D110" s="12">
        <f>VLOOKUP(B110,concorrenti!A:E,5,0)</f>
        <v>0</v>
      </c>
      <c r="E110" s="56" t="str">
        <f>VLOOKUP(B110,concorrenti!A$2:G$323,2,0)</f>
        <v>VALTELLINA</v>
      </c>
      <c r="F110" s="118">
        <f>IFERROR(VLOOKUP(B110,'TROFEO Nora'!A$11:Q$99,17,0),0)</f>
        <v>1.3524</v>
      </c>
      <c r="G110" s="119">
        <f>IFERROR(VLOOKUP(B110,Castellotti!A$11:Q$102,17,0),0)</f>
        <v>0</v>
      </c>
      <c r="H110" s="119">
        <f>IFERROR(VLOOKUP(B110,'Castelli Pavesi'!A$12:Q$100,17,0),0)</f>
        <v>0</v>
      </c>
      <c r="I110" s="118">
        <f>IFERROR(VLOOKUP(B110,'Coppa Monza'!A$12:Q$100,17,0),0)</f>
        <v>0</v>
      </c>
      <c r="J110" s="118">
        <f>IFERROR(VLOOKUP(B110,Maserati!A$12:P$100,16,0),0)</f>
        <v>0</v>
      </c>
      <c r="K110" s="119">
        <f>IFERROR(VLOOKUP(B110,Solidarietà!A$12:P$100,16,0),0)</f>
        <v>0</v>
      </c>
      <c r="L110" s="118">
        <f>IFERROR(VLOOKUP(B110,Lario!A:Q,16,0),0)</f>
        <v>0</v>
      </c>
      <c r="M110" s="118">
        <f>IFERROR(VLOOKUP(C110,Lario!B:R,16,0),0)</f>
        <v>0</v>
      </c>
      <c r="N110" s="118">
        <f>IFERROR(VLOOKUP(B110,'200 Miglia CR'!A:P,16,0),0)</f>
        <v>0</v>
      </c>
      <c r="O110" s="119">
        <f>IFERROR(VLOOKUP($B110,Ambrosiano!A$12:P$100,16,0),0)</f>
        <v>0</v>
      </c>
      <c r="P110" s="122"/>
      <c r="Q110" s="120">
        <f t="shared" si="13"/>
        <v>1.3524</v>
      </c>
      <c r="S110" s="43">
        <f t="shared" si="14"/>
        <v>1</v>
      </c>
      <c r="T110" s="124">
        <f>VLOOKUP(S110,Regolamento!J$6:L$14,3,0)</f>
        <v>1</v>
      </c>
      <c r="V110" s="125">
        <f t="shared" si="15"/>
        <v>1.3524</v>
      </c>
    </row>
    <row r="111" spans="1:25" s="8" customFormat="1" x14ac:dyDescent="0.25">
      <c r="A111">
        <v>106</v>
      </c>
      <c r="B111" s="8" t="s">
        <v>595</v>
      </c>
      <c r="C111" s="12" t="str">
        <f>IFERROR(VLOOKUP(B111,concorrenti!A:C,3,0)," ")</f>
        <v>C</v>
      </c>
      <c r="D111" s="12">
        <f>VLOOKUP(B111,concorrenti!A:E,5,0)</f>
        <v>0</v>
      </c>
      <c r="E111" s="56" t="str">
        <f>VLOOKUP(B111,concorrenti!A$2:G$323,2,0)</f>
        <v>VALTELLINA</v>
      </c>
      <c r="F111" s="118">
        <f>IFERROR(VLOOKUP(B111,'TROFEO Nora'!A$11:Q$99,17,0),0)</f>
        <v>1.3524</v>
      </c>
      <c r="G111" s="119">
        <f>IFERROR(VLOOKUP(B111,Castellotti!A$11:Q$102,17,0),0)</f>
        <v>0</v>
      </c>
      <c r="H111" s="119">
        <f>IFERROR(VLOOKUP(B111,'Castelli Pavesi'!A$12:Q$100,17,0),0)</f>
        <v>0</v>
      </c>
      <c r="I111" s="118">
        <f>IFERROR(VLOOKUP(B111,'Coppa Monza'!A$12:Q$100,17,0),0)</f>
        <v>0</v>
      </c>
      <c r="J111" s="118">
        <f>IFERROR(VLOOKUP(B111,Maserati!A$12:P$100,16,0),0)</f>
        <v>0</v>
      </c>
      <c r="K111" s="119">
        <f>IFERROR(VLOOKUP(B111,Solidarietà!A$12:P$100,16,0),0)</f>
        <v>0</v>
      </c>
      <c r="L111" s="118">
        <f>IFERROR(VLOOKUP(B111,Lario!A:Q,16,0),0)</f>
        <v>0</v>
      </c>
      <c r="M111" s="118">
        <f>IFERROR(VLOOKUP(C111,Lario!B:R,16,0),0)</f>
        <v>0</v>
      </c>
      <c r="N111" s="118">
        <f>IFERROR(VLOOKUP(B111,'200 Miglia CR'!A:P,16,0),0)</f>
        <v>0</v>
      </c>
      <c r="O111" s="119">
        <f>IFERROR(VLOOKUP($B111,Ambrosiano!A$12:P$100,16,0),0)</f>
        <v>0</v>
      </c>
      <c r="P111" s="122"/>
      <c r="Q111" s="120">
        <f t="shared" si="13"/>
        <v>1.3524</v>
      </c>
      <c r="S111" s="123">
        <f t="shared" si="14"/>
        <v>1</v>
      </c>
      <c r="T111" s="121">
        <f>VLOOKUP(S111,Regolamento!J$6:L$14,3,0)</f>
        <v>1</v>
      </c>
      <c r="V111" s="125">
        <f t="shared" si="15"/>
        <v>1.3524</v>
      </c>
      <c r="X111" s="58"/>
      <c r="Y111" s="74"/>
    </row>
    <row r="112" spans="1:25" s="8" customFormat="1" x14ac:dyDescent="0.25">
      <c r="A112">
        <v>107</v>
      </c>
      <c r="B112" s="8" t="s">
        <v>598</v>
      </c>
      <c r="C112" s="12" t="str">
        <f>IFERROR(VLOOKUP(B112,concorrenti!A:C,3,0)," ")</f>
        <v>C</v>
      </c>
      <c r="D112" s="12">
        <f>VLOOKUP(B112,concorrenti!A:E,5,0)</f>
        <v>0</v>
      </c>
      <c r="E112" s="56" t="str">
        <f>VLOOKUP(B112,concorrenti!A$2:G$323,2,0)</f>
        <v>VAMS</v>
      </c>
      <c r="F112" s="118">
        <f>IFERROR(VLOOKUP(B112,'TROFEO Nora'!A$11:Q$99,17,0),0)</f>
        <v>1.3524</v>
      </c>
      <c r="G112" s="119">
        <f>IFERROR(VLOOKUP(B112,Castellotti!A$11:Q$102,17,0),0)</f>
        <v>0</v>
      </c>
      <c r="H112" s="119">
        <f>IFERROR(VLOOKUP(B112,'Castelli Pavesi'!A$12:Q$100,17,0),0)</f>
        <v>0</v>
      </c>
      <c r="I112" s="118">
        <f>IFERROR(VLOOKUP(B112,'Coppa Monza'!A$12:Q$100,17,0),0)</f>
        <v>0</v>
      </c>
      <c r="J112" s="118">
        <f>IFERROR(VLOOKUP(B112,Maserati!A$12:P$100,16,0),0)</f>
        <v>0</v>
      </c>
      <c r="K112" s="119">
        <f>IFERROR(VLOOKUP(B112,Solidarietà!A$12:P$100,16,0),0)</f>
        <v>0</v>
      </c>
      <c r="L112" s="118">
        <f>IFERROR(VLOOKUP(B112,Lario!A:Q,16,0),0)</f>
        <v>0</v>
      </c>
      <c r="M112" s="118">
        <f>IFERROR(VLOOKUP(C112,Lario!B:R,16,0),0)</f>
        <v>0</v>
      </c>
      <c r="N112" s="118">
        <f>IFERROR(VLOOKUP(B112,'200 Miglia CR'!A:P,16,0),0)</f>
        <v>0</v>
      </c>
      <c r="O112" s="119">
        <f>IFERROR(VLOOKUP($B112,Ambrosiano!A$12:P$100,16,0),0)</f>
        <v>0</v>
      </c>
      <c r="P112" s="122"/>
      <c r="Q112" s="120">
        <f t="shared" si="13"/>
        <v>1.3524</v>
      </c>
      <c r="S112" s="123">
        <f t="shared" si="14"/>
        <v>1</v>
      </c>
      <c r="T112" s="121">
        <f>VLOOKUP(S112,Regolamento!J$6:L$14,3,0)</f>
        <v>1</v>
      </c>
      <c r="V112" s="125">
        <f t="shared" si="15"/>
        <v>1.3524</v>
      </c>
    </row>
    <row r="113" spans="1:28" s="8" customFormat="1" x14ac:dyDescent="0.25">
      <c r="A113">
        <v>108</v>
      </c>
      <c r="B113" s="8" t="s">
        <v>599</v>
      </c>
      <c r="C113" s="12" t="str">
        <f>IFERROR(VLOOKUP(B113,concorrenti!A:C,3,0)," ")</f>
        <v>C</v>
      </c>
      <c r="D113" s="12">
        <f>VLOOKUP(B113,concorrenti!A:E,5,0)</f>
        <v>0</v>
      </c>
      <c r="E113" s="56" t="str">
        <f>VLOOKUP(B113,concorrenti!A$2:G$323,2,0)</f>
        <v>VAMS</v>
      </c>
      <c r="F113" s="118">
        <f>IFERROR(VLOOKUP(B113,'TROFEO Nora'!A$11:Q$99,17,0),0)</f>
        <v>1.3524</v>
      </c>
      <c r="G113" s="119">
        <f>IFERROR(VLOOKUP(B113,Castellotti!A$11:Q$102,17,0),0)</f>
        <v>0</v>
      </c>
      <c r="H113" s="119">
        <f>IFERROR(VLOOKUP(B113,'Castelli Pavesi'!A$12:Q$100,17,0),0)</f>
        <v>0</v>
      </c>
      <c r="I113" s="118">
        <f>IFERROR(VLOOKUP(B113,'Coppa Monza'!A$12:Q$100,17,0),0)</f>
        <v>0</v>
      </c>
      <c r="J113" s="118">
        <f>IFERROR(VLOOKUP(B113,Maserati!A$12:P$100,16,0),0)</f>
        <v>0</v>
      </c>
      <c r="K113" s="119">
        <f>IFERROR(VLOOKUP(B113,Solidarietà!A$12:P$100,16,0),0)</f>
        <v>0</v>
      </c>
      <c r="L113" s="118">
        <f>IFERROR(VLOOKUP(B113,Lario!A:Q,16,0),0)</f>
        <v>0</v>
      </c>
      <c r="M113" s="118">
        <f>IFERROR(VLOOKUP(C113,Lario!B:R,16,0),0)</f>
        <v>0</v>
      </c>
      <c r="N113" s="118">
        <f>IFERROR(VLOOKUP(B113,'200 Miglia CR'!A:P,16,0),0)</f>
        <v>0</v>
      </c>
      <c r="O113" s="119">
        <f>IFERROR(VLOOKUP($B113,Ambrosiano!A$12:P$100,16,0),0)</f>
        <v>0</v>
      </c>
      <c r="P113" s="122"/>
      <c r="Q113" s="120">
        <f t="shared" si="13"/>
        <v>1.3524</v>
      </c>
      <c r="S113" s="123">
        <f t="shared" si="14"/>
        <v>1</v>
      </c>
      <c r="T113" s="121">
        <f>VLOOKUP(S113,Regolamento!J$6:L$14,3,0)</f>
        <v>1</v>
      </c>
      <c r="V113" s="125">
        <f t="shared" si="15"/>
        <v>1.3524</v>
      </c>
      <c r="X113" s="58"/>
      <c r="Y113" s="74"/>
      <c r="AB113" s="68"/>
    </row>
    <row r="114" spans="1:28" s="68" customFormat="1" x14ac:dyDescent="0.25">
      <c r="A114">
        <v>109</v>
      </c>
      <c r="B114" s="8" t="s">
        <v>594</v>
      </c>
      <c r="C114" s="12" t="str">
        <f>IFERROR(VLOOKUP(B114,concorrenti!A:C,3,0)," ")</f>
        <v>C</v>
      </c>
      <c r="D114" s="12">
        <f>VLOOKUP(B114,concorrenti!A:E,5,0)</f>
        <v>0</v>
      </c>
      <c r="E114" s="56" t="str">
        <f>VLOOKUP(B114,concorrenti!A$2:G$323,2,0)</f>
        <v>GAMS</v>
      </c>
      <c r="F114" s="118">
        <f>IFERROR(VLOOKUP(B114,'TROFEO Nora'!A$11:Q$99,17,0),0)</f>
        <v>1.3524</v>
      </c>
      <c r="G114" s="119">
        <f>IFERROR(VLOOKUP(B114,Castellotti!A$11:Q$102,17,0),0)</f>
        <v>0</v>
      </c>
      <c r="H114" s="119">
        <f>IFERROR(VLOOKUP(B114,'Castelli Pavesi'!A$12:Q$100,17,0),0)</f>
        <v>0</v>
      </c>
      <c r="I114" s="118">
        <f>IFERROR(VLOOKUP(B114,'Coppa Monza'!A$12:Q$100,17,0),0)</f>
        <v>0</v>
      </c>
      <c r="J114" s="118">
        <f>IFERROR(VLOOKUP(B114,Maserati!A$12:P$100,16,0),0)</f>
        <v>0</v>
      </c>
      <c r="K114" s="119">
        <f>IFERROR(VLOOKUP(B114,Solidarietà!A$12:P$100,16,0),0)</f>
        <v>0</v>
      </c>
      <c r="L114" s="118">
        <f>IFERROR(VLOOKUP(B114,Lario!A:Q,16,0),0)</f>
        <v>0</v>
      </c>
      <c r="M114" s="118">
        <f>IFERROR(VLOOKUP(C114,Lario!B:R,16,0),0)</f>
        <v>0</v>
      </c>
      <c r="N114" s="118">
        <f>IFERROR(VLOOKUP(B114,'200 Miglia CR'!A:P,16,0),0)</f>
        <v>0</v>
      </c>
      <c r="O114" s="119">
        <f>IFERROR(VLOOKUP($B114,Ambrosiano!A$12:P$100,16,0),0)</f>
        <v>0</v>
      </c>
      <c r="P114" s="122"/>
      <c r="Q114" s="120">
        <f t="shared" si="13"/>
        <v>1.3524</v>
      </c>
      <c r="R114" s="8"/>
      <c r="S114" s="123">
        <f t="shared" si="14"/>
        <v>1</v>
      </c>
      <c r="T114" s="121">
        <f>VLOOKUP(S114,Regolamento!J$6:L$14,3,0)</f>
        <v>1</v>
      </c>
      <c r="U114" s="8"/>
      <c r="V114" s="125">
        <f t="shared" si="15"/>
        <v>1.3524</v>
      </c>
      <c r="W114" s="8"/>
      <c r="X114" s="8"/>
      <c r="Y114" s="8"/>
      <c r="Z114" s="8"/>
      <c r="AA114" s="8"/>
      <c r="AB114" s="8"/>
    </row>
    <row r="115" spans="1:28" s="8" customFormat="1" x14ac:dyDescent="0.25">
      <c r="A115">
        <v>110</v>
      </c>
      <c r="B115" s="8" t="s">
        <v>604</v>
      </c>
      <c r="C115" s="12" t="str">
        <f>IFERROR(VLOOKUP(B115,concorrenti!A:C,3,0)," ")</f>
        <v>C</v>
      </c>
      <c r="D115" s="12">
        <f>VLOOKUP(B115,concorrenti!A:E,5,0)</f>
        <v>0</v>
      </c>
      <c r="E115" s="56" t="str">
        <f>VLOOKUP(B115,concorrenti!A$2:G$323,2,0)</f>
        <v>VAMS</v>
      </c>
      <c r="F115" s="118">
        <f>IFERROR(VLOOKUP(B115,'TROFEO Nora'!A$11:Q$99,17,0),0)</f>
        <v>1.3524</v>
      </c>
      <c r="G115" s="119">
        <f>IFERROR(VLOOKUP(B115,Castellotti!A$11:Q$102,17,0),0)</f>
        <v>0</v>
      </c>
      <c r="H115" s="119">
        <f>IFERROR(VLOOKUP(B115,'Castelli Pavesi'!A$12:Q$100,17,0),0)</f>
        <v>0</v>
      </c>
      <c r="I115" s="118">
        <f>IFERROR(VLOOKUP(B115,'Coppa Monza'!A$12:Q$100,17,0),0)</f>
        <v>0</v>
      </c>
      <c r="J115" s="118">
        <f>IFERROR(VLOOKUP(B115,Maserati!A$12:P$100,16,0),0)</f>
        <v>0</v>
      </c>
      <c r="K115" s="119">
        <f>IFERROR(VLOOKUP(B115,Solidarietà!A$12:P$100,16,0),0)</f>
        <v>0</v>
      </c>
      <c r="L115" s="118">
        <f>IFERROR(VLOOKUP(B115,Lario!A:Q,16,0),0)</f>
        <v>0</v>
      </c>
      <c r="M115" s="118">
        <f>IFERROR(VLOOKUP(C115,Lario!B:R,16,0),0)</f>
        <v>0</v>
      </c>
      <c r="N115" s="118">
        <f>IFERROR(VLOOKUP(B115,'200 Miglia CR'!A:P,16,0),0)</f>
        <v>0</v>
      </c>
      <c r="O115" s="119">
        <f>IFERROR(VLOOKUP($B115,Ambrosiano!A$12:P$100,16,0),0)</f>
        <v>0</v>
      </c>
      <c r="P115" s="122"/>
      <c r="Q115" s="120">
        <f t="shared" si="13"/>
        <v>1.3524</v>
      </c>
      <c r="S115" s="123">
        <f t="shared" si="14"/>
        <v>1</v>
      </c>
      <c r="T115" s="121">
        <f>VLOOKUP(S115,Regolamento!J$6:L$14,3,0)</f>
        <v>1</v>
      </c>
      <c r="V115" s="125">
        <f t="shared" si="15"/>
        <v>1.3524</v>
      </c>
    </row>
    <row r="116" spans="1:28" s="8" customFormat="1" x14ac:dyDescent="0.25">
      <c r="A116">
        <v>111</v>
      </c>
      <c r="B116" s="8" t="s">
        <v>232</v>
      </c>
      <c r="C116" s="12" t="str">
        <f>IFERROR(VLOOKUP(B116,concorrenti!A:C,3,0)," ")</f>
        <v>C</v>
      </c>
      <c r="D116" s="12">
        <f>VLOOKUP(B116,concorrenti!A:E,5,0)</f>
        <v>0</v>
      </c>
      <c r="E116" s="56" t="str">
        <f>VLOOKUP(B116,concorrenti!A$2:G$323,2,0)</f>
        <v>GAMS</v>
      </c>
      <c r="F116" s="118">
        <f>IFERROR(VLOOKUP(B116,'TROFEO Nora'!A$11:Q$99,17,0),0)</f>
        <v>1.3524</v>
      </c>
      <c r="G116" s="119">
        <f>IFERROR(VLOOKUP(B116,Castellotti!A$11:Q$102,17,0),0)</f>
        <v>0</v>
      </c>
      <c r="H116" s="119">
        <f>IFERROR(VLOOKUP(B116,'Castelli Pavesi'!A$12:Q$100,17,0),0)</f>
        <v>0</v>
      </c>
      <c r="I116" s="118">
        <f>IFERROR(VLOOKUP(B116,'Coppa Monza'!A$12:Q$100,17,0),0)</f>
        <v>0</v>
      </c>
      <c r="J116" s="118">
        <f>IFERROR(VLOOKUP(B116,Maserati!A$12:P$100,16,0),0)</f>
        <v>0</v>
      </c>
      <c r="K116" s="119">
        <f>IFERROR(VLOOKUP(B116,Solidarietà!A$12:P$100,16,0),0)</f>
        <v>0</v>
      </c>
      <c r="L116" s="118">
        <f>IFERROR(VLOOKUP(B116,Lario!A:Q,16,0),0)</f>
        <v>0</v>
      </c>
      <c r="M116" s="118">
        <f>IFERROR(VLOOKUP(C116,Lario!B:R,16,0),0)</f>
        <v>0</v>
      </c>
      <c r="N116" s="118">
        <f>IFERROR(VLOOKUP(B116,'200 Miglia CR'!A:P,16,0),0)</f>
        <v>0</v>
      </c>
      <c r="O116" s="119">
        <f>IFERROR(VLOOKUP($B116,Ambrosiano!A$12:P$100,16,0),0)</f>
        <v>0</v>
      </c>
      <c r="P116" s="122"/>
      <c r="Q116" s="120">
        <f t="shared" si="13"/>
        <v>1.3524</v>
      </c>
      <c r="S116" s="123">
        <f t="shared" si="14"/>
        <v>1</v>
      </c>
      <c r="T116" s="121">
        <f>VLOOKUP(S116,Regolamento!J$6:L$14,3,0)</f>
        <v>1</v>
      </c>
      <c r="V116" s="125">
        <f t="shared" si="15"/>
        <v>1.3524</v>
      </c>
      <c r="AA116" s="68"/>
    </row>
    <row r="117" spans="1:28" s="8" customFormat="1" x14ac:dyDescent="0.25">
      <c r="A117">
        <v>112</v>
      </c>
      <c r="B117" s="8" t="s">
        <v>83</v>
      </c>
      <c r="C117" s="12" t="str">
        <f>IFERROR(VLOOKUP(B117,concorrenti!A:C,3,0)," ")</f>
        <v>C</v>
      </c>
      <c r="D117" s="12">
        <f>VLOOKUP(B117,concorrenti!A:E,5,0)</f>
        <v>0</v>
      </c>
      <c r="E117" s="56" t="str">
        <f>VLOOKUP(B117,concorrenti!A$2:G$323,2,0)</f>
        <v>VAMS</v>
      </c>
      <c r="F117" s="118">
        <f>IFERROR(VLOOKUP(B117,'TROFEO Nora'!A$11:Q$99,17,0),0)</f>
        <v>1.3524</v>
      </c>
      <c r="G117" s="119">
        <f>IFERROR(VLOOKUP(B117,Castellotti!A$11:Q$102,17,0),0)</f>
        <v>0</v>
      </c>
      <c r="H117" s="119">
        <f>IFERROR(VLOOKUP(B117,'Castelli Pavesi'!A$12:Q$100,17,0),0)</f>
        <v>0</v>
      </c>
      <c r="I117" s="118">
        <f>IFERROR(VLOOKUP(B117,'Coppa Monza'!A$12:Q$100,17,0),0)</f>
        <v>0</v>
      </c>
      <c r="J117" s="118">
        <f>IFERROR(VLOOKUP(B117,Maserati!A$12:P$100,16,0),0)</f>
        <v>0</v>
      </c>
      <c r="K117" s="119">
        <f>IFERROR(VLOOKUP(B117,Solidarietà!A$12:P$100,16,0),0)</f>
        <v>0</v>
      </c>
      <c r="L117" s="118">
        <f>IFERROR(VLOOKUP(B117,Lario!A:Q,16,0),0)</f>
        <v>0</v>
      </c>
      <c r="M117" s="118">
        <f>IFERROR(VLOOKUP(C117,Lario!B:R,16,0),0)</f>
        <v>0</v>
      </c>
      <c r="N117" s="118">
        <f>IFERROR(VLOOKUP(B117,'200 Miglia CR'!A:P,16,0),0)</f>
        <v>0</v>
      </c>
      <c r="O117" s="119">
        <f>IFERROR(VLOOKUP($B117,Ambrosiano!A$12:P$100,16,0),0)</f>
        <v>0</v>
      </c>
      <c r="P117" s="122"/>
      <c r="Q117" s="120">
        <f t="shared" si="13"/>
        <v>1.3524</v>
      </c>
      <c r="S117" s="123">
        <f t="shared" si="14"/>
        <v>1</v>
      </c>
      <c r="T117" s="121">
        <f>VLOOKUP(S117,Regolamento!J$6:L$14,3,0)</f>
        <v>1</v>
      </c>
      <c r="V117" s="125">
        <f t="shared" si="15"/>
        <v>1.3524</v>
      </c>
      <c r="X117" s="68"/>
      <c r="Y117" s="68"/>
      <c r="Z117" s="68"/>
    </row>
    <row r="118" spans="1:28" s="8" customFormat="1" x14ac:dyDescent="0.25">
      <c r="A118">
        <v>113</v>
      </c>
      <c r="B118" s="8" t="s">
        <v>494</v>
      </c>
      <c r="C118" s="12" t="str">
        <f>IFERROR(VLOOKUP(B118,concorrenti!A:C,3,0)," ")</f>
        <v>C</v>
      </c>
      <c r="D118" s="12" t="str">
        <f>VLOOKUP(B118,concorrenti!A:E,5,0)</f>
        <v>X</v>
      </c>
      <c r="E118" s="56" t="str">
        <f>VLOOKUP(B118,concorrenti!A$2:G$323,2,0)</f>
        <v>CMAE</v>
      </c>
      <c r="F118" s="118">
        <f>IFERROR(VLOOKUP(B118,'TROFEO Nora'!A$11:Q$99,17,0),0)</f>
        <v>0</v>
      </c>
      <c r="G118" s="119">
        <f>IFERROR(VLOOKUP(B118,Castellotti!A$11:Q$102,17,0),0)</f>
        <v>0</v>
      </c>
      <c r="H118" s="119">
        <f>IFERROR(VLOOKUP(B118,'Castelli Pavesi'!A$12:Q$100,17,0),0)</f>
        <v>0</v>
      </c>
      <c r="I118" s="241">
        <f>IFERROR(VLOOKUP(B118,'Coppa Monza'!A$12:Q$100,17,0),0)</f>
        <v>1.3120000000000003</v>
      </c>
      <c r="J118" s="118">
        <f>IFERROR(VLOOKUP(B118,Maserati!A$12:P$100,16,0),0)</f>
        <v>0</v>
      </c>
      <c r="K118" s="119">
        <f>IFERROR(VLOOKUP(B118,Solidarietà!A$12:P$100,16,0),0)</f>
        <v>0</v>
      </c>
      <c r="L118" s="118">
        <f>IFERROR(VLOOKUP(B118,Lario!A:Q,16,0),0)</f>
        <v>0</v>
      </c>
      <c r="M118" s="118">
        <f>IFERROR(VLOOKUP(C118,Lario!B:R,16,0),0)</f>
        <v>0</v>
      </c>
      <c r="N118" s="118">
        <f>IFERROR(VLOOKUP(B118,'200 Miglia CR'!A:P,16,0),0)</f>
        <v>0</v>
      </c>
      <c r="O118" s="119">
        <f>IFERROR(VLOOKUP($B118,Ambrosiano!A$12:P$100,16,0),0)</f>
        <v>0</v>
      </c>
      <c r="P118" s="122"/>
      <c r="Q118" s="120">
        <f t="shared" si="13"/>
        <v>1.3120000000000003</v>
      </c>
      <c r="S118" s="43">
        <f t="shared" si="14"/>
        <v>1</v>
      </c>
      <c r="T118" s="121">
        <f>VLOOKUP(S118,Regolamento!J$6:L$14,3,0)</f>
        <v>1</v>
      </c>
      <c r="V118" s="125">
        <f t="shared" si="15"/>
        <v>1.3120000000000003</v>
      </c>
      <c r="X118" s="58"/>
      <c r="Y118" s="74"/>
    </row>
    <row r="119" spans="1:28" s="8" customFormat="1" x14ac:dyDescent="0.25">
      <c r="A119">
        <v>114</v>
      </c>
      <c r="B119" s="8" t="s">
        <v>493</v>
      </c>
      <c r="C119" s="12" t="str">
        <f>IFERROR(VLOOKUP(B119,concorrenti!A:C,3,0)," ")</f>
        <v>C</v>
      </c>
      <c r="D119" s="12">
        <f>VLOOKUP(B119,concorrenti!A:E,5,0)</f>
        <v>0</v>
      </c>
      <c r="E119" s="56" t="str">
        <f>VLOOKUP(B119,concorrenti!A$2:G$323,2,0)</f>
        <v>CMAE</v>
      </c>
      <c r="F119" s="118">
        <f>IFERROR(VLOOKUP(B119,'TROFEO Nora'!A$11:Q$99,17,0),0)</f>
        <v>0</v>
      </c>
      <c r="G119" s="119">
        <f>IFERROR(VLOOKUP(B119,Castellotti!A$11:Q$102,17,0),0)</f>
        <v>0</v>
      </c>
      <c r="H119" s="119">
        <f>IFERROR(VLOOKUP(B119,'Castelli Pavesi'!A$12:Q$100,17,0),0)</f>
        <v>0</v>
      </c>
      <c r="I119" s="118">
        <f>IFERROR(VLOOKUP(B119,'Coppa Monza'!A$12:Q$100,17,0),0)</f>
        <v>1.3120000000000003</v>
      </c>
      <c r="J119" s="118">
        <f>IFERROR(VLOOKUP(B119,Maserati!A$12:P$100,16,0),0)</f>
        <v>0</v>
      </c>
      <c r="K119" s="119">
        <f>IFERROR(VLOOKUP(B119,Solidarietà!A$12:P$100,16,0),0)</f>
        <v>0</v>
      </c>
      <c r="L119" s="118">
        <f>IFERROR(VLOOKUP(B119,Lario!A:Q,16,0),0)</f>
        <v>0</v>
      </c>
      <c r="M119" s="118">
        <f>IFERROR(VLOOKUP(C119,Lario!B:R,16,0),0)</f>
        <v>0</v>
      </c>
      <c r="N119" s="118">
        <f>IFERROR(VLOOKUP(B119,'200 Miglia CR'!A:P,16,0),0)</f>
        <v>0</v>
      </c>
      <c r="O119" s="119">
        <f>IFERROR(VLOOKUP($B119,Ambrosiano!A$12:P$100,16,0),0)</f>
        <v>0</v>
      </c>
      <c r="P119" s="122"/>
      <c r="Q119" s="120">
        <f t="shared" si="13"/>
        <v>1.3120000000000003</v>
      </c>
      <c r="S119" s="123">
        <f t="shared" si="14"/>
        <v>1</v>
      </c>
      <c r="T119" s="121">
        <f>VLOOKUP(S119,Regolamento!J$6:L$14,3,0)</f>
        <v>1</v>
      </c>
      <c r="V119" s="125">
        <f t="shared" si="15"/>
        <v>1.3120000000000003</v>
      </c>
    </row>
    <row r="120" spans="1:28" s="8" customFormat="1" x14ac:dyDescent="0.25">
      <c r="A120">
        <v>115</v>
      </c>
      <c r="B120" s="8" t="s">
        <v>487</v>
      </c>
      <c r="C120" s="12" t="str">
        <f>IFERROR(VLOOKUP(B120,concorrenti!A:C,3,0)," ")</f>
        <v>C</v>
      </c>
      <c r="D120" s="12">
        <f>VLOOKUP(B120,concorrenti!A:E,5,0)</f>
        <v>0</v>
      </c>
      <c r="E120" s="56" t="str">
        <f>VLOOKUP(B120,concorrenti!A$2:G$323,2,0)</f>
        <v>CMAE</v>
      </c>
      <c r="F120" s="118">
        <f>IFERROR(VLOOKUP(B120,'TROFEO Nora'!A$11:Q$99,17,0),0)</f>
        <v>0</v>
      </c>
      <c r="G120" s="119">
        <f>IFERROR(VLOOKUP(B120,Castellotti!A$11:Q$102,17,0),0)</f>
        <v>0</v>
      </c>
      <c r="H120" s="119">
        <f>IFERROR(VLOOKUP(B120,'Castelli Pavesi'!A$12:Q$100,17,0),0)</f>
        <v>0</v>
      </c>
      <c r="I120" s="118">
        <f>IFERROR(VLOOKUP(B120,'Coppa Monza'!A$12:Q$100,17,0),0)</f>
        <v>1.3120000000000003</v>
      </c>
      <c r="J120" s="118">
        <f>IFERROR(VLOOKUP(B120,Maserati!A$12:P$100,16,0),0)</f>
        <v>0</v>
      </c>
      <c r="K120" s="119">
        <f>IFERROR(VLOOKUP(B120,Solidarietà!A$12:P$100,16,0),0)</f>
        <v>0</v>
      </c>
      <c r="L120" s="118">
        <f>IFERROR(VLOOKUP(B120,Lario!A:Q,16,0),0)</f>
        <v>0</v>
      </c>
      <c r="M120" s="118">
        <f>IFERROR(VLOOKUP(C120,Lario!B:R,16,0),0)</f>
        <v>0</v>
      </c>
      <c r="N120" s="118">
        <f>IFERROR(VLOOKUP(B120,'200 Miglia CR'!A:P,16,0),0)</f>
        <v>0</v>
      </c>
      <c r="O120" s="119">
        <f>IFERROR(VLOOKUP($B120,Ambrosiano!A$12:P$100,16,0),0)</f>
        <v>0</v>
      </c>
      <c r="P120" s="122"/>
      <c r="Q120" s="120">
        <f t="shared" si="13"/>
        <v>1.3120000000000003</v>
      </c>
      <c r="S120" s="123">
        <f t="shared" si="14"/>
        <v>1</v>
      </c>
      <c r="T120" s="121">
        <f>VLOOKUP(S120,Regolamento!J$6:L$14,3,0)</f>
        <v>1</v>
      </c>
      <c r="V120" s="125">
        <f t="shared" si="15"/>
        <v>1.3120000000000003</v>
      </c>
      <c r="W120" s="68"/>
      <c r="X120" s="58"/>
      <c r="Y120" s="74"/>
    </row>
    <row r="121" spans="1:28" s="8" customFormat="1" x14ac:dyDescent="0.25">
      <c r="A121">
        <v>116</v>
      </c>
      <c r="B121" s="8" t="s">
        <v>491</v>
      </c>
      <c r="C121" s="12" t="str">
        <f>IFERROR(VLOOKUP(B121,concorrenti!A:C,3,0)," ")</f>
        <v>C</v>
      </c>
      <c r="D121" s="12">
        <f>VLOOKUP(B121,concorrenti!A:E,5,0)</f>
        <v>0</v>
      </c>
      <c r="E121" s="56" t="str">
        <f>VLOOKUP(B121,concorrenti!A$2:G$323,2,0)</f>
        <v>CMAE</v>
      </c>
      <c r="F121" s="118">
        <f>IFERROR(VLOOKUP(B121,'TROFEO Nora'!A$11:Q$99,17,0),0)</f>
        <v>0</v>
      </c>
      <c r="G121" s="119">
        <f>IFERROR(VLOOKUP(B121,Castellotti!A$11:Q$102,17,0),0)</f>
        <v>0</v>
      </c>
      <c r="H121" s="119">
        <f>IFERROR(VLOOKUP(B121,'Castelli Pavesi'!A$12:Q$100,17,0),0)</f>
        <v>0</v>
      </c>
      <c r="I121" s="118">
        <f>IFERROR(VLOOKUP(B121,'Coppa Monza'!A$12:Q$100,17,0),0)</f>
        <v>1.3120000000000003</v>
      </c>
      <c r="J121" s="118">
        <f>IFERROR(VLOOKUP(B121,Maserati!A$12:P$100,16,0),0)</f>
        <v>0</v>
      </c>
      <c r="K121" s="119">
        <f>IFERROR(VLOOKUP(B121,Solidarietà!A$12:P$100,16,0),0)</f>
        <v>0</v>
      </c>
      <c r="L121" s="118">
        <f>IFERROR(VLOOKUP(B121,Lario!A:Q,16,0),0)</f>
        <v>0</v>
      </c>
      <c r="M121" s="118">
        <f>IFERROR(VLOOKUP(C121,Lario!B:R,16,0),0)</f>
        <v>0</v>
      </c>
      <c r="N121" s="118">
        <f>IFERROR(VLOOKUP(B121,'200 Miglia CR'!A:P,16,0),0)</f>
        <v>0</v>
      </c>
      <c r="O121" s="119">
        <f>IFERROR(VLOOKUP($B121,Ambrosiano!A$12:P$100,16,0),0)</f>
        <v>0</v>
      </c>
      <c r="P121" s="122"/>
      <c r="Q121" s="120">
        <f t="shared" si="13"/>
        <v>1.3120000000000003</v>
      </c>
      <c r="S121" s="123">
        <f t="shared" si="14"/>
        <v>1</v>
      </c>
      <c r="T121" s="121">
        <f>VLOOKUP(S121,Regolamento!J$6:L$14,3,0)</f>
        <v>1</v>
      </c>
      <c r="V121" s="125">
        <f t="shared" si="15"/>
        <v>1.3120000000000003</v>
      </c>
    </row>
    <row r="122" spans="1:28" s="8" customFormat="1" x14ac:dyDescent="0.25">
      <c r="A122">
        <v>117</v>
      </c>
      <c r="B122" s="8" t="s">
        <v>811</v>
      </c>
      <c r="C122" s="12" t="str">
        <f>IFERROR(VLOOKUP(B122,concorrenti!A:C,3,0)," ")</f>
        <v>C</v>
      </c>
      <c r="D122" s="12">
        <f>VLOOKUP(B122,concorrenti!A:E,5,0)</f>
        <v>0</v>
      </c>
      <c r="E122" s="56" t="str">
        <f>VLOOKUP(B122,concorrenti!A$2:G$323,2,0)</f>
        <v>VCC COMO</v>
      </c>
      <c r="F122" s="118">
        <f>IFERROR(VLOOKUP(B122,'TROFEO Nora'!A$11:Q$99,17,0),0)</f>
        <v>0</v>
      </c>
      <c r="G122" s="119">
        <f>IFERROR(VLOOKUP(B122,Castellotti!A$11:Q$102,17,0),0)</f>
        <v>0</v>
      </c>
      <c r="H122" s="119">
        <f>IFERROR(VLOOKUP(B122,'Castelli Pavesi'!A$12:Q$100,17,0),0)</f>
        <v>0</v>
      </c>
      <c r="I122" s="118">
        <f>IFERROR(VLOOKUP(B122,'Coppa Monza'!A$12:Q$100,17,0),0)</f>
        <v>1.3120000000000003</v>
      </c>
      <c r="J122" s="118">
        <f>IFERROR(VLOOKUP(B122,Maserati!A$12:P$100,16,0),0)</f>
        <v>0</v>
      </c>
      <c r="K122" s="119">
        <f>IFERROR(VLOOKUP(B122,Solidarietà!A$12:P$100,16,0),0)</f>
        <v>0</v>
      </c>
      <c r="L122" s="118">
        <f>IFERROR(VLOOKUP(B122,Lario!A:Q,16,0),0)</f>
        <v>0</v>
      </c>
      <c r="M122" s="118">
        <f>IFERROR(VLOOKUP(C122,Lario!B:R,16,0),0)</f>
        <v>0</v>
      </c>
      <c r="N122" s="118">
        <f>IFERROR(VLOOKUP(B122,'200 Miglia CR'!A:P,16,0),0)</f>
        <v>0</v>
      </c>
      <c r="O122" s="119">
        <f>IFERROR(VLOOKUP($B122,Ambrosiano!A$12:P$100,16,0),0)</f>
        <v>0</v>
      </c>
      <c r="P122" s="122"/>
      <c r="Q122" s="120">
        <f t="shared" si="13"/>
        <v>1.3120000000000003</v>
      </c>
      <c r="S122" s="123">
        <f t="shared" si="14"/>
        <v>1</v>
      </c>
      <c r="T122" s="121">
        <f>VLOOKUP(S122,Regolamento!J$6:L$14,3,0)</f>
        <v>1</v>
      </c>
      <c r="V122" s="125">
        <f t="shared" si="15"/>
        <v>1.3120000000000003</v>
      </c>
    </row>
    <row r="123" spans="1:28" s="8" customFormat="1" x14ac:dyDescent="0.25">
      <c r="A123">
        <v>118</v>
      </c>
      <c r="B123" t="s">
        <v>813</v>
      </c>
      <c r="C123" s="12" t="str">
        <f>IFERROR(VLOOKUP(B123,concorrenti!A:C,3,0)," ")</f>
        <v>C</v>
      </c>
      <c r="D123" s="12">
        <f>VLOOKUP(B123,concorrenti!A:E,5,0)</f>
        <v>0</v>
      </c>
      <c r="E123" s="56" t="str">
        <f>VLOOKUP(B123,concorrenti!A$2:G$323,2,0)</f>
        <v>VAMS</v>
      </c>
      <c r="F123" s="118">
        <f>IFERROR(VLOOKUP(B123,'TROFEO Nora'!A$11:Q$99,17,0),0)</f>
        <v>0</v>
      </c>
      <c r="G123" s="119">
        <f>IFERROR(VLOOKUP(B123,Castellotti!A$11:Q$102,17,0),0)</f>
        <v>0</v>
      </c>
      <c r="H123" s="119">
        <f>IFERROR(VLOOKUP(B123,'Castelli Pavesi'!A$12:Q$100,17,0),0)</f>
        <v>0</v>
      </c>
      <c r="I123" s="118">
        <f>IFERROR(VLOOKUP(B123,'Coppa Monza'!A$12:Q$100,17,0),0)</f>
        <v>1.3120000000000003</v>
      </c>
      <c r="J123" s="118">
        <f>IFERROR(VLOOKUP(B123,Maserati!A$12:P$100,16,0),0)</f>
        <v>0</v>
      </c>
      <c r="K123" s="119">
        <f>IFERROR(VLOOKUP(B123,Solidarietà!A$12:P$100,16,0),0)</f>
        <v>0</v>
      </c>
      <c r="L123" s="118">
        <f>IFERROR(VLOOKUP(B123,Lario!A:Q,16,0),0)</f>
        <v>0</v>
      </c>
      <c r="M123" s="118">
        <f>IFERROR(VLOOKUP(C123,Lario!B:R,16,0),0)</f>
        <v>0</v>
      </c>
      <c r="N123" s="118">
        <f>IFERROR(VLOOKUP(B123,'200 Miglia CR'!A:P,16,0),0)</f>
        <v>0</v>
      </c>
      <c r="O123" s="119">
        <f>IFERROR(VLOOKUP($B123,Ambrosiano!A$12:P$100,16,0),0)</f>
        <v>0</v>
      </c>
      <c r="P123" s="122"/>
      <c r="Q123" s="120">
        <f t="shared" si="13"/>
        <v>1.3120000000000003</v>
      </c>
      <c r="S123" s="123">
        <f t="shared" si="14"/>
        <v>1</v>
      </c>
      <c r="T123" s="121">
        <f>VLOOKUP(S123,Regolamento!J$6:L$14,3,0)</f>
        <v>1</v>
      </c>
      <c r="V123" s="125">
        <f t="shared" si="15"/>
        <v>1.3120000000000003</v>
      </c>
    </row>
    <row r="124" spans="1:28" s="8" customFormat="1" x14ac:dyDescent="0.25">
      <c r="A124">
        <v>119</v>
      </c>
      <c r="B124" t="s">
        <v>810</v>
      </c>
      <c r="C124" s="12" t="str">
        <f>IFERROR(VLOOKUP(B124,concorrenti!A:C,3,0)," ")</f>
        <v>C</v>
      </c>
      <c r="D124" s="12">
        <f>VLOOKUP(B124,concorrenti!A:E,5,0)</f>
        <v>0</v>
      </c>
      <c r="E124" s="56" t="str">
        <f>VLOOKUP(B124,concorrenti!A$2:G$323,2,0)</f>
        <v>CASTELLOTTI</v>
      </c>
      <c r="F124" s="118">
        <f>IFERROR(VLOOKUP(B124,'TROFEO Nora'!A$11:Q$99,17,0),0)</f>
        <v>0</v>
      </c>
      <c r="G124" s="119">
        <f>IFERROR(VLOOKUP(B124,Castellotti!A$11:Q$102,17,0),0)</f>
        <v>0</v>
      </c>
      <c r="H124" s="119">
        <f>IFERROR(VLOOKUP(B124,'Castelli Pavesi'!A$12:Q$100,17,0),0)</f>
        <v>0</v>
      </c>
      <c r="I124" s="118">
        <f>IFERROR(VLOOKUP(B124,'Coppa Monza'!A$12:Q$100,17,0),0)</f>
        <v>1.3120000000000003</v>
      </c>
      <c r="J124" s="118">
        <f>IFERROR(VLOOKUP(B124,Maserati!A$12:P$100,16,0),0)</f>
        <v>0</v>
      </c>
      <c r="K124" s="119">
        <f>IFERROR(VLOOKUP(B124,Solidarietà!A$12:P$100,16,0),0)</f>
        <v>0</v>
      </c>
      <c r="L124" s="118">
        <f>IFERROR(VLOOKUP(B124,Lario!A:Q,16,0),0)</f>
        <v>0</v>
      </c>
      <c r="M124" s="118">
        <f>IFERROR(VLOOKUP(C124,Lario!B:R,16,0),0)</f>
        <v>0</v>
      </c>
      <c r="N124" s="118">
        <f>IFERROR(VLOOKUP(B124,'200 Miglia CR'!A:P,16,0),0)</f>
        <v>0</v>
      </c>
      <c r="O124" s="119">
        <f>IFERROR(VLOOKUP($B124,Ambrosiano!A$12:P$100,16,0),0)</f>
        <v>0</v>
      </c>
      <c r="P124" s="122"/>
      <c r="Q124" s="120">
        <f t="shared" si="13"/>
        <v>1.3120000000000003</v>
      </c>
      <c r="S124" s="123">
        <f t="shared" si="14"/>
        <v>1</v>
      </c>
      <c r="T124" s="121">
        <f>VLOOKUP(S124,Regolamento!J$6:L$14,3,0)</f>
        <v>1</v>
      </c>
      <c r="V124" s="125">
        <f t="shared" si="15"/>
        <v>1.3120000000000003</v>
      </c>
    </row>
    <row r="125" spans="1:28" s="8" customFormat="1" x14ac:dyDescent="0.25">
      <c r="A125">
        <v>120</v>
      </c>
      <c r="B125" t="s">
        <v>805</v>
      </c>
      <c r="C125" s="12" t="str">
        <f>IFERROR(VLOOKUP(B125,concorrenti!A:C,3,0)," ")</f>
        <v>C</v>
      </c>
      <c r="D125" s="12">
        <f>VLOOKUP(B125,concorrenti!A:E,5,0)</f>
        <v>0</v>
      </c>
      <c r="E125" s="56" t="str">
        <f>VLOOKUP(B125,concorrenti!A$2:G$323,2,0)</f>
        <v>CMAE</v>
      </c>
      <c r="F125" s="118">
        <f>IFERROR(VLOOKUP(B125,'TROFEO Nora'!A$11:Q$99,17,0),0)</f>
        <v>0</v>
      </c>
      <c r="G125" s="119">
        <f>IFERROR(VLOOKUP(B125,Castellotti!A$11:Q$102,17,0),0)</f>
        <v>0</v>
      </c>
      <c r="H125" s="119">
        <f>IFERROR(VLOOKUP(B125,'Castelli Pavesi'!A$12:Q$100,17,0),0)</f>
        <v>0</v>
      </c>
      <c r="I125" s="118">
        <f>IFERROR(VLOOKUP(B125,'Coppa Monza'!A$12:Q$100,17,0),0)</f>
        <v>1.3120000000000003</v>
      </c>
      <c r="J125" s="118">
        <f>IFERROR(VLOOKUP(B125,Maserati!A$12:P$100,16,0),0)</f>
        <v>0</v>
      </c>
      <c r="K125" s="119">
        <f>IFERROR(VLOOKUP(B125,Solidarietà!A$12:P$100,16,0),0)</f>
        <v>0</v>
      </c>
      <c r="L125" s="118">
        <f>IFERROR(VLOOKUP(B125,Lario!A:Q,16,0),0)</f>
        <v>0</v>
      </c>
      <c r="M125" s="118">
        <f>IFERROR(VLOOKUP(C125,Lario!B:R,16,0),0)</f>
        <v>0</v>
      </c>
      <c r="N125" s="118">
        <f>IFERROR(VLOOKUP(B125,'200 Miglia CR'!A:P,16,0),0)</f>
        <v>0</v>
      </c>
      <c r="O125" s="119">
        <f>IFERROR(VLOOKUP($B125,Ambrosiano!A$12:P$100,16,0),0)</f>
        <v>0</v>
      </c>
      <c r="P125" s="122"/>
      <c r="Q125" s="120">
        <f t="shared" si="13"/>
        <v>1.3120000000000003</v>
      </c>
      <c r="S125" s="123">
        <f t="shared" si="14"/>
        <v>1</v>
      </c>
      <c r="T125" s="121">
        <f>VLOOKUP(S125,Regolamento!J$6:L$14,3,0)</f>
        <v>1</v>
      </c>
      <c r="V125" s="125">
        <f t="shared" si="15"/>
        <v>1.3120000000000003</v>
      </c>
    </row>
    <row r="126" spans="1:28" s="8" customFormat="1" x14ac:dyDescent="0.25">
      <c r="A126">
        <v>121</v>
      </c>
      <c r="B126" t="s">
        <v>807</v>
      </c>
      <c r="C126" s="12" t="str">
        <f>IFERROR(VLOOKUP(B126,concorrenti!A:C,3,0)," ")</f>
        <v>C</v>
      </c>
      <c r="D126" s="12">
        <f>VLOOKUP(B126,concorrenti!A:E,5,0)</f>
        <v>0</v>
      </c>
      <c r="E126" s="56" t="str">
        <f>VLOOKUP(B126,concorrenti!A$2:G$323,2,0)</f>
        <v>CMAE</v>
      </c>
      <c r="F126" s="118">
        <f>IFERROR(VLOOKUP(B126,'TROFEO Nora'!A$11:Q$99,17,0),0)</f>
        <v>0</v>
      </c>
      <c r="G126" s="119">
        <f>IFERROR(VLOOKUP(B126,Castellotti!A$11:Q$102,17,0),0)</f>
        <v>0</v>
      </c>
      <c r="H126" s="119">
        <f>IFERROR(VLOOKUP(B126,'Castelli Pavesi'!A$12:Q$100,17,0),0)</f>
        <v>0</v>
      </c>
      <c r="I126" s="118">
        <f>IFERROR(VLOOKUP(B126,'Coppa Monza'!A$12:Q$100,17,0),0)</f>
        <v>1.3120000000000003</v>
      </c>
      <c r="J126" s="118">
        <f>IFERROR(VLOOKUP(B126,Maserati!A$12:P$100,16,0),0)</f>
        <v>0</v>
      </c>
      <c r="K126" s="119">
        <f>IFERROR(VLOOKUP(B126,Solidarietà!A$12:P$100,16,0),0)</f>
        <v>0</v>
      </c>
      <c r="L126" s="118">
        <f>IFERROR(VLOOKUP(B126,Lario!A:Q,16,0),0)</f>
        <v>0</v>
      </c>
      <c r="M126" s="118">
        <f>IFERROR(VLOOKUP(C126,Lario!B:R,16,0),0)</f>
        <v>0</v>
      </c>
      <c r="N126" s="118">
        <v>0</v>
      </c>
      <c r="O126" s="119">
        <f>IFERROR(VLOOKUP($B126,Ambrosiano!A$12:P$100,16,0),0)</f>
        <v>0</v>
      </c>
      <c r="P126" s="122"/>
      <c r="Q126" s="120">
        <f t="shared" si="13"/>
        <v>1.3120000000000003</v>
      </c>
      <c r="S126" s="123">
        <f t="shared" si="14"/>
        <v>1</v>
      </c>
      <c r="T126" s="121">
        <f>VLOOKUP(S126,Regolamento!J$6:L$14,3,0)</f>
        <v>1</v>
      </c>
      <c r="V126" s="125">
        <f t="shared" si="15"/>
        <v>1.3120000000000003</v>
      </c>
      <c r="X126" s="58"/>
      <c r="Y126" s="74"/>
    </row>
    <row r="127" spans="1:28" s="8" customFormat="1" x14ac:dyDescent="0.25">
      <c r="A127">
        <v>122</v>
      </c>
      <c r="B127" t="s">
        <v>804</v>
      </c>
      <c r="C127" s="12" t="str">
        <f>IFERROR(VLOOKUP(B127,concorrenti!A:C,3,0)," ")</f>
        <v>C</v>
      </c>
      <c r="D127" s="12">
        <f>VLOOKUP(B127,concorrenti!A:E,5,0)</f>
        <v>0</v>
      </c>
      <c r="E127" s="56" t="str">
        <f>VLOOKUP(B127,concorrenti!A$2:G$323,2,0)</f>
        <v>CMAE</v>
      </c>
      <c r="F127" s="118">
        <f>IFERROR(VLOOKUP(B127,'TROFEO Nora'!A$11:Q$99,17,0),0)</f>
        <v>0</v>
      </c>
      <c r="G127" s="119">
        <f>IFERROR(VLOOKUP(B127,Castellotti!A$11:Q$102,17,0),0)</f>
        <v>0</v>
      </c>
      <c r="H127" s="119">
        <f>IFERROR(VLOOKUP(B127,'Castelli Pavesi'!A$12:Q$100,17,0),0)</f>
        <v>0</v>
      </c>
      <c r="I127" s="118">
        <f>IFERROR(VLOOKUP(B127,'Coppa Monza'!A$12:Q$100,17,0),0)</f>
        <v>1.3120000000000003</v>
      </c>
      <c r="J127" s="118">
        <f>IFERROR(VLOOKUP(B127,Maserati!A$12:P$100,16,0),0)</f>
        <v>0</v>
      </c>
      <c r="K127" s="119">
        <f>IFERROR(VLOOKUP(B127,Solidarietà!A$12:P$100,16,0),0)</f>
        <v>0</v>
      </c>
      <c r="L127" s="118">
        <f>IFERROR(VLOOKUP(B127,Lario!A:Q,16,0),0)</f>
        <v>0</v>
      </c>
      <c r="M127" s="118">
        <f>IFERROR(VLOOKUP(C127,Lario!B:R,16,0),0)</f>
        <v>0</v>
      </c>
      <c r="N127" s="118">
        <f>IFERROR(VLOOKUP(B127,'200 Miglia CR'!A:P,16,0),0)</f>
        <v>0</v>
      </c>
      <c r="O127" s="119">
        <f>IFERROR(VLOOKUP($B127,Ambrosiano!A$12:P$100,16,0),0)</f>
        <v>0</v>
      </c>
      <c r="P127" s="122"/>
      <c r="Q127" s="120">
        <f t="shared" si="13"/>
        <v>1.3120000000000003</v>
      </c>
      <c r="S127" s="123">
        <f t="shared" si="14"/>
        <v>1</v>
      </c>
      <c r="T127" s="121">
        <f>VLOOKUP(S127,Regolamento!J$6:L$14,3,0)</f>
        <v>1</v>
      </c>
      <c r="V127" s="125">
        <f t="shared" si="15"/>
        <v>1.3120000000000003</v>
      </c>
      <c r="X127" s="58"/>
      <c r="Y127" s="74"/>
    </row>
    <row r="128" spans="1:28" s="8" customFormat="1" x14ac:dyDescent="0.25">
      <c r="A128">
        <v>123</v>
      </c>
      <c r="B128" t="s">
        <v>812</v>
      </c>
      <c r="C128" s="12" t="str">
        <f>IFERROR(VLOOKUP(B128,concorrenti!A:C,3,0)," ")</f>
        <v>C</v>
      </c>
      <c r="D128" s="12">
        <f>VLOOKUP(B128,concorrenti!A:E,5,0)</f>
        <v>0</v>
      </c>
      <c r="E128" s="56" t="str">
        <f>VLOOKUP(B128,concorrenti!A$2:G$323,2,0)</f>
        <v>CMAE</v>
      </c>
      <c r="F128" s="118">
        <f>IFERROR(VLOOKUP(B128,'TROFEO Nora'!A$11:Q$99,17,0),0)</f>
        <v>0</v>
      </c>
      <c r="G128" s="119">
        <f>IFERROR(VLOOKUP(B128,Castellotti!A$11:Q$102,17,0),0)</f>
        <v>0</v>
      </c>
      <c r="H128" s="119">
        <f>IFERROR(VLOOKUP(B128,'Castelli Pavesi'!A$12:Q$100,17,0),0)</f>
        <v>0</v>
      </c>
      <c r="I128" s="118">
        <f>IFERROR(VLOOKUP(B128,'Coppa Monza'!A$12:Q$100,17,0),0)</f>
        <v>1.3120000000000003</v>
      </c>
      <c r="J128" s="118">
        <f>IFERROR(VLOOKUP(B128,Maserati!A$12:P$100,16,0),0)</f>
        <v>0</v>
      </c>
      <c r="K128" s="119">
        <f>IFERROR(VLOOKUP(B128,Solidarietà!A$12:P$100,16,0),0)</f>
        <v>0</v>
      </c>
      <c r="L128" s="118">
        <f>IFERROR(VLOOKUP(B128,Lario!A:Q,16,0),0)</f>
        <v>0</v>
      </c>
      <c r="M128" s="118">
        <f>IFERROR(VLOOKUP(C128,Lario!B:R,16,0),0)</f>
        <v>0</v>
      </c>
      <c r="N128" s="118">
        <f>IFERROR(VLOOKUP(B128,'200 Miglia CR'!A:P,16,0),0)</f>
        <v>0</v>
      </c>
      <c r="O128" s="119">
        <f>IFERROR(VLOOKUP($B128,Ambrosiano!A$12:P$100,16,0),0)</f>
        <v>0</v>
      </c>
      <c r="P128" s="122"/>
      <c r="Q128" s="120">
        <f t="shared" si="13"/>
        <v>1.3120000000000003</v>
      </c>
      <c r="S128" s="123">
        <f t="shared" si="14"/>
        <v>1</v>
      </c>
      <c r="T128" s="124">
        <f>VLOOKUP(S128,Regolamento!J$6:L$14,3,0)</f>
        <v>1</v>
      </c>
      <c r="V128" s="125">
        <f t="shared" si="15"/>
        <v>1.3120000000000003</v>
      </c>
    </row>
    <row r="129" spans="1:25" s="8" customFormat="1" hidden="1" x14ac:dyDescent="0.25">
      <c r="A129">
        <v>124</v>
      </c>
      <c r="B129" t="s">
        <v>283</v>
      </c>
      <c r="C129" s="12" t="str">
        <f>IFERROR(VLOOKUP(B129,concorrenti!A:C,3,0)," ")</f>
        <v>A</v>
      </c>
      <c r="D129" s="12">
        <f>VLOOKUP(B129,concorrenti!A:E,5,0)</f>
        <v>0</v>
      </c>
      <c r="E129" s="56" t="str">
        <f>VLOOKUP(B129,concorrenti!A$2:G$323,2,0)</f>
        <v>CASTELLOTTI</v>
      </c>
      <c r="F129" s="118">
        <f>IFERROR(VLOOKUP(B129,'TROFEO Nora'!A$11:Q$99,17,0),0)</f>
        <v>0</v>
      </c>
      <c r="G129" s="119">
        <f>IFERROR(VLOOKUP(B129,Castellotti!A$11:Q$102,17,0),0)</f>
        <v>0</v>
      </c>
      <c r="H129" s="119">
        <f>IFERROR(VLOOKUP(B129,'Castelli Pavesi'!A$12:Q$100,17,0),0)</f>
        <v>0</v>
      </c>
      <c r="I129" s="118">
        <f>IFERROR(VLOOKUP(B129,'Coppa Monza'!A$12:Q$100,17,0),0)</f>
        <v>0</v>
      </c>
      <c r="J129" s="118">
        <f>IFERROR(VLOOKUP(B129,Maserati!A$12:P$100,16,0),0)</f>
        <v>0</v>
      </c>
      <c r="K129" s="119">
        <f>IFERROR(VLOOKUP(B129,Solidarietà!A$12:P$100,16,0),0)</f>
        <v>0</v>
      </c>
      <c r="L129" s="118">
        <v>0</v>
      </c>
      <c r="M129" s="118">
        <f>IFERROR(VLOOKUP(C129,Lario!B:R,16,0),0)</f>
        <v>0</v>
      </c>
      <c r="N129" s="118">
        <v>0</v>
      </c>
      <c r="O129" s="119">
        <v>0</v>
      </c>
      <c r="P129"/>
      <c r="Q129" s="120">
        <f t="shared" si="13"/>
        <v>0</v>
      </c>
      <c r="R129"/>
      <c r="S129" s="43">
        <f t="shared" si="14"/>
        <v>0</v>
      </c>
      <c r="T129" s="121" t="e">
        <f>VLOOKUP(S129,Regolamento!J$6:L$14,3,0)</f>
        <v>#N/A</v>
      </c>
      <c r="U129"/>
      <c r="V129" s="120">
        <f t="shared" si="15"/>
        <v>0</v>
      </c>
    </row>
    <row r="130" spans="1:25" s="8" customFormat="1" hidden="1" x14ac:dyDescent="0.25">
      <c r="A130">
        <v>125</v>
      </c>
      <c r="B130" s="8" t="s">
        <v>155</v>
      </c>
      <c r="C130" s="12" t="str">
        <f>IFERROR(VLOOKUP(B130,concorrenti!A:C,3,0)," ")</f>
        <v>A</v>
      </c>
      <c r="D130" s="12">
        <f>VLOOKUP(B130,concorrenti!A:E,5,0)</f>
        <v>0</v>
      </c>
      <c r="E130" s="56" t="str">
        <f>VLOOKUP(B130,concorrenti!A$2:G$323,2,0)</f>
        <v>VCC COMO</v>
      </c>
      <c r="F130" s="118">
        <f>IFERROR(VLOOKUP(B130,'TROFEO Nora'!A$11:Q$99,17,0),0)</f>
        <v>0</v>
      </c>
      <c r="G130" s="119">
        <f>IFERROR(VLOOKUP(B130,Castellotti!A$11:Q$102,17,0),0)</f>
        <v>0</v>
      </c>
      <c r="H130" s="119">
        <f>IFERROR(VLOOKUP(B130,'Castelli Pavesi'!A$12:Q$100,17,0),0)</f>
        <v>0</v>
      </c>
      <c r="I130" s="118">
        <f>IFERROR(VLOOKUP(B130,'Coppa Monza'!A$12:Q$100,17,0),0)</f>
        <v>0</v>
      </c>
      <c r="J130" s="118">
        <f>IFERROR(VLOOKUP(B130,Maserati!A$12:P$100,16,0),0)</f>
        <v>0</v>
      </c>
      <c r="K130" s="119">
        <f>IFERROR(VLOOKUP(B130,Solidarietà!A$12:P$100,16,0),0)</f>
        <v>0</v>
      </c>
      <c r="L130" s="118">
        <f>IFERROR(VLOOKUP(B130,Lario!A:Q,16,0),0)</f>
        <v>0</v>
      </c>
      <c r="M130" s="118">
        <f>IFERROR(VLOOKUP(C130,Lario!B:R,16,0),0)</f>
        <v>0</v>
      </c>
      <c r="N130" s="118">
        <f>IFERROR(VLOOKUP(B130,'200 Miglia CR'!A:P,16,0),0)</f>
        <v>0</v>
      </c>
      <c r="O130" s="119">
        <f>IFERROR(VLOOKUP($B130,Ambrosiano!A$12:P$100,16,0),0)</f>
        <v>0</v>
      </c>
      <c r="P130"/>
      <c r="Q130" s="120">
        <f t="shared" ref="Q130:Q133" si="16">SUM(F130:O130)</f>
        <v>0</v>
      </c>
      <c r="R130"/>
      <c r="S130" s="43">
        <f t="shared" ref="S130:S133" si="17">COUNTIF(F130:O130,"&lt;&gt;0")</f>
        <v>0</v>
      </c>
      <c r="T130" s="121" t="e">
        <f>VLOOKUP(S130,Regolamento!J$6:L$14,3,0)</f>
        <v>#N/A</v>
      </c>
      <c r="U130"/>
      <c r="V130" s="120">
        <f t="shared" ref="V130:V133" si="18">IFERROR(+T130*Q130,0)</f>
        <v>0</v>
      </c>
    </row>
    <row r="131" spans="1:25" s="8" customFormat="1" hidden="1" x14ac:dyDescent="0.25">
      <c r="A131">
        <v>126</v>
      </c>
      <c r="B131" s="8" t="s">
        <v>215</v>
      </c>
      <c r="C131" s="12" t="str">
        <f>IFERROR(VLOOKUP(B131,concorrenti!A:C,3,0)," ")</f>
        <v>A</v>
      </c>
      <c r="D131" s="12">
        <f>VLOOKUP(B131,concorrenti!A:E,5,0)</f>
        <v>0</v>
      </c>
      <c r="E131" s="56" t="str">
        <f>VLOOKUP(B131,concorrenti!A$2:G$323,2,0)</f>
        <v>GAMS</v>
      </c>
      <c r="F131" s="118">
        <f>IFERROR(VLOOKUP(B131,'TROFEO Nora'!A$11:Q$99,17,0),0)</f>
        <v>0</v>
      </c>
      <c r="G131" s="119">
        <f>IFERROR(VLOOKUP(B131,Castellotti!A$11:Q$102,17,0),0)</f>
        <v>0</v>
      </c>
      <c r="H131" s="119">
        <f>IFERROR(VLOOKUP(B131,'Castelli Pavesi'!A$12:Q$100,17,0),0)</f>
        <v>0</v>
      </c>
      <c r="I131" s="118">
        <f>IFERROR(VLOOKUP(B131,'Coppa Monza'!A$12:Q$100,17,0),0)</f>
        <v>0</v>
      </c>
      <c r="J131" s="118">
        <f>IFERROR(VLOOKUP(B131,Maserati!A$12:P$100,16,0),0)</f>
        <v>0</v>
      </c>
      <c r="K131" s="119">
        <f>IFERROR(VLOOKUP(B131,Solidarietà!A$12:P$100,16,0),0)</f>
        <v>0</v>
      </c>
      <c r="L131" s="118">
        <f>IFERROR(VLOOKUP(B131,Lario!A:Q,16,0),0)</f>
        <v>0</v>
      </c>
      <c r="M131" s="118">
        <f>IFERROR(VLOOKUP(C131,Lario!B:R,16,0),0)</f>
        <v>0</v>
      </c>
      <c r="N131" s="118">
        <f>IFERROR(VLOOKUP(B131,'200 Miglia CR'!A:P,16,0),0)</f>
        <v>0</v>
      </c>
      <c r="O131" s="119">
        <f>IFERROR(VLOOKUP($B131,Ambrosiano!A$12:P$100,16,0),0)</f>
        <v>0</v>
      </c>
      <c r="P131" s="122"/>
      <c r="Q131" s="120">
        <f t="shared" si="16"/>
        <v>0</v>
      </c>
      <c r="S131" s="123">
        <f t="shared" si="17"/>
        <v>0</v>
      </c>
      <c r="T131" s="124" t="e">
        <f>VLOOKUP(S131,Regolamento!J$6:L$14,3,0)</f>
        <v>#N/A</v>
      </c>
      <c r="V131" s="125">
        <f t="shared" si="18"/>
        <v>0</v>
      </c>
    </row>
    <row r="132" spans="1:25" s="8" customFormat="1" hidden="1" x14ac:dyDescent="0.25">
      <c r="A132">
        <v>127</v>
      </c>
      <c r="B132" s="8" t="s">
        <v>160</v>
      </c>
      <c r="C132" s="12" t="str">
        <f>IFERROR(VLOOKUP(B132,concorrenti!A:C,3,0)," ")</f>
        <v>C</v>
      </c>
      <c r="D132" s="12">
        <f>VLOOKUP(B132,concorrenti!A:E,5,0)</f>
        <v>0</v>
      </c>
      <c r="E132" s="56" t="str">
        <f>VLOOKUP(B132,concorrenti!A$2:G$323,2,0)</f>
        <v>VCC COMO</v>
      </c>
      <c r="F132" s="118">
        <f>IFERROR(VLOOKUP(B132,'TROFEO Nora'!A$11:Q$99,17,0),0)</f>
        <v>0</v>
      </c>
      <c r="G132" s="119">
        <f>IFERROR(VLOOKUP(B132,Castellotti!A$11:Q$102,17,0),0)</f>
        <v>0</v>
      </c>
      <c r="H132" s="119">
        <f>IFERROR(VLOOKUP(B132,'Castelli Pavesi'!A$12:Q$100,17,0),0)</f>
        <v>0</v>
      </c>
      <c r="I132" s="118">
        <f>IFERROR(VLOOKUP(B132,'Coppa Monza'!A$12:Q$100,17,0),0)</f>
        <v>0</v>
      </c>
      <c r="J132" s="118">
        <f>IFERROR(VLOOKUP(B132,Maserati!A$12:P$100,16,0),0)</f>
        <v>0</v>
      </c>
      <c r="K132" s="119">
        <f>IFERROR(VLOOKUP(B132,Solidarietà!A$12:P$100,16,0),0)</f>
        <v>0</v>
      </c>
      <c r="L132" s="118">
        <f>IFERROR(VLOOKUP(B132,Lario!A:Q,16,0),0)</f>
        <v>0</v>
      </c>
      <c r="M132" s="118">
        <f>IFERROR(VLOOKUP(C132,Lario!B:R,16,0),0)</f>
        <v>0</v>
      </c>
      <c r="N132" s="118">
        <f>IFERROR(VLOOKUP(B132,'200 Miglia CR'!A:P,16,0),0)</f>
        <v>0</v>
      </c>
      <c r="O132" s="118">
        <f>IFERROR(VLOOKUP($B132,Ambrosiano!A$12:P$100,16,0),0)</f>
        <v>0</v>
      </c>
      <c r="Q132" s="120">
        <f t="shared" si="16"/>
        <v>0</v>
      </c>
      <c r="S132" s="123">
        <f t="shared" si="17"/>
        <v>0</v>
      </c>
      <c r="T132" s="124" t="e">
        <f>VLOOKUP(S132,Regolamento!J$6:L$14,3,0)</f>
        <v>#N/A</v>
      </c>
      <c r="V132" s="120">
        <f t="shared" si="18"/>
        <v>0</v>
      </c>
      <c r="X132" s="58"/>
      <c r="Y132" s="74"/>
    </row>
    <row r="133" spans="1:25" s="8" customFormat="1" hidden="1" x14ac:dyDescent="0.25">
      <c r="A133">
        <v>128</v>
      </c>
      <c r="B133" t="s">
        <v>443</v>
      </c>
      <c r="C133" s="12" t="str">
        <f>IFERROR(VLOOKUP(B133,concorrenti!A:C,3,0)," ")</f>
        <v>A</v>
      </c>
      <c r="D133" s="12">
        <f>VLOOKUP(B133,concorrenti!A:E,5,0)</f>
        <v>0</v>
      </c>
      <c r="E133" s="56" t="str">
        <f>VLOOKUP(B133,concorrenti!A$2:G$323,2,0)</f>
        <v>CASTELLOTTI</v>
      </c>
      <c r="F133" s="118">
        <f>IFERROR(VLOOKUP(B133,'TROFEO Nora'!A$11:Q$99,17,0),0)</f>
        <v>0</v>
      </c>
      <c r="G133" s="119">
        <f>IFERROR(VLOOKUP(B133,Castellotti!A$11:Q$102,17,0),0)</f>
        <v>0</v>
      </c>
      <c r="H133" s="119">
        <f>IFERROR(VLOOKUP(B133,'Castelli Pavesi'!A$12:Q$100,17,0),0)</f>
        <v>0</v>
      </c>
      <c r="I133" s="118">
        <f>IFERROR(VLOOKUP(B133,'Coppa Monza'!A$12:Q$100,17,0),0)</f>
        <v>0</v>
      </c>
      <c r="J133" s="118">
        <f>IFERROR(VLOOKUP(B133,Maserati!A$12:P$100,16,0),0)</f>
        <v>0</v>
      </c>
      <c r="K133" s="119">
        <f>IFERROR(VLOOKUP(B133,Solidarietà!A$12:P$100,16,0),0)</f>
        <v>0</v>
      </c>
      <c r="L133" s="118">
        <f>IFERROR(VLOOKUP(B133,Lario!A:Q,16,0),0)</f>
        <v>0</v>
      </c>
      <c r="M133" s="118">
        <f>IFERROR(VLOOKUP(C133,Lario!B:R,16,0),0)</f>
        <v>0</v>
      </c>
      <c r="N133" s="118">
        <f>IFERROR(VLOOKUP(B133,'200 Miglia CR'!A:P,16,0),0)</f>
        <v>0</v>
      </c>
      <c r="O133" s="119">
        <f>IFERROR(VLOOKUP($B133,Ambrosiano!A$12:P$100,16,0),0)</f>
        <v>0</v>
      </c>
      <c r="P133" s="122"/>
      <c r="Q133" s="120">
        <f t="shared" si="16"/>
        <v>0</v>
      </c>
      <c r="S133" s="123">
        <f t="shared" si="17"/>
        <v>0</v>
      </c>
      <c r="T133" s="121" t="e">
        <f>VLOOKUP(S133,Regolamento!J$6:L$14,3,0)</f>
        <v>#N/A</v>
      </c>
      <c r="V133" s="125">
        <f t="shared" si="18"/>
        <v>0</v>
      </c>
    </row>
    <row r="134" spans="1:25" s="8" customFormat="1" hidden="1" x14ac:dyDescent="0.25">
      <c r="A134">
        <v>129</v>
      </c>
      <c r="B134" s="8" t="s">
        <v>157</v>
      </c>
      <c r="C134" s="12" t="str">
        <f>IFERROR(VLOOKUP(B134,concorrenti!A:C,3,0)," ")</f>
        <v>A</v>
      </c>
      <c r="D134" s="12">
        <f>VLOOKUP(B134,concorrenti!A:E,5,0)</f>
        <v>0</v>
      </c>
      <c r="E134" s="56" t="str">
        <f>VLOOKUP(B134,concorrenti!A$2:G$323,2,0)</f>
        <v>VCC COMO</v>
      </c>
      <c r="F134" s="118">
        <f>IFERROR(VLOOKUP(B134,'TROFEO Nora'!A$11:Q$99,17,0),0)</f>
        <v>0</v>
      </c>
      <c r="G134" s="119">
        <f>IFERROR(VLOOKUP(B134,Castellotti!A$11:Q$102,17,0),0)</f>
        <v>0</v>
      </c>
      <c r="H134" s="119">
        <f>IFERROR(VLOOKUP(B134,'Castelli Pavesi'!A$12:Q$100,17,0),0)</f>
        <v>0</v>
      </c>
      <c r="I134" s="118">
        <f>IFERROR(VLOOKUP(B134,'Coppa Monza'!A$12:Q$100,17,0),0)</f>
        <v>0</v>
      </c>
      <c r="J134" s="118">
        <f>IFERROR(VLOOKUP(B134,Maserati!A$12:P$100,16,0),0)</f>
        <v>0</v>
      </c>
      <c r="K134" s="119">
        <f>IFERROR(VLOOKUP(B134,Solidarietà!A$12:P$100,16,0),0)</f>
        <v>0</v>
      </c>
      <c r="L134" s="118">
        <f>IFERROR(VLOOKUP(B134,Lario!A:Q,16,0),0)</f>
        <v>0</v>
      </c>
      <c r="M134" s="118">
        <f>IFERROR(VLOOKUP(C134,Lario!B:R,16,0),0)</f>
        <v>0</v>
      </c>
      <c r="N134" s="118">
        <f>IFERROR(VLOOKUP(B134,'200 Miglia CR'!A:P,16,0),0)</f>
        <v>0</v>
      </c>
      <c r="O134" s="119">
        <f>IFERROR(VLOOKUP($B134,Ambrosiano!A$12:P$100,16,0),0)</f>
        <v>0</v>
      </c>
      <c r="P134"/>
      <c r="Q134" s="120">
        <f t="shared" ref="Q134:Q165" si="19">SUM(F134:O134)</f>
        <v>0</v>
      </c>
      <c r="R134"/>
      <c r="S134" s="43">
        <f t="shared" ref="S134:S165" si="20">COUNTIF(F134:O134,"&lt;&gt;0")</f>
        <v>0</v>
      </c>
      <c r="T134" s="121" t="e">
        <f>VLOOKUP(S134,Regolamento!J$6:L$14,3,0)</f>
        <v>#N/A</v>
      </c>
      <c r="U134"/>
      <c r="V134" s="120">
        <f t="shared" ref="V134:V165" si="21">IFERROR(+T134*Q134,0)</f>
        <v>0</v>
      </c>
      <c r="X134" s="58"/>
      <c r="Y134" s="74"/>
    </row>
    <row r="135" spans="1:25" s="8" customFormat="1" hidden="1" x14ac:dyDescent="0.25">
      <c r="A135">
        <v>130</v>
      </c>
      <c r="B135" s="8" t="s">
        <v>465</v>
      </c>
      <c r="C135" s="12" t="str">
        <f>IFERROR(VLOOKUP(B135,concorrenti!A:C,3,0)," ")</f>
        <v>A</v>
      </c>
      <c r="D135" s="12">
        <f>VLOOKUP(B135,concorrenti!A:E,5,0)</f>
        <v>0</v>
      </c>
      <c r="E135" s="56" t="str">
        <f>VLOOKUP(B135,concorrenti!A$2:G$323,2,0)</f>
        <v>MWVCC</v>
      </c>
      <c r="F135" s="118">
        <f>IFERROR(VLOOKUP(B135,'TROFEO Nora'!A$11:Q$99,17,0),0)</f>
        <v>0</v>
      </c>
      <c r="G135" s="119">
        <f>IFERROR(VLOOKUP(B135,Castellotti!A$11:Q$102,17,0),0)</f>
        <v>0</v>
      </c>
      <c r="H135" s="119">
        <f>IFERROR(VLOOKUP(B135,'Castelli Pavesi'!A$12:Q$100,17,0),0)</f>
        <v>0</v>
      </c>
      <c r="I135" s="118">
        <f>IFERROR(VLOOKUP(B135,'Coppa Monza'!A$12:Q$100,17,0),0)</f>
        <v>0</v>
      </c>
      <c r="J135" s="118">
        <f>IFERROR(VLOOKUP(B135,Maserati!A$12:P$100,16,0),0)</f>
        <v>0</v>
      </c>
      <c r="K135" s="119">
        <f>IFERROR(VLOOKUP(B135,Solidarietà!A$12:P$100,16,0),0)</f>
        <v>0</v>
      </c>
      <c r="L135" s="118">
        <f>IFERROR(VLOOKUP(B135,Lario!A:Q,16,0),0)</f>
        <v>0</v>
      </c>
      <c r="M135" s="118">
        <f>IFERROR(VLOOKUP(C135,Lario!B:R,16,0),0)</f>
        <v>0</v>
      </c>
      <c r="N135" s="118">
        <f>IFERROR(VLOOKUP(B135,'200 Miglia CR'!A:P,16,0),0)</f>
        <v>0</v>
      </c>
      <c r="O135" s="119">
        <f>IFERROR(VLOOKUP($B135,Ambrosiano!A$12:P$100,16,0),0)</f>
        <v>0</v>
      </c>
      <c r="P135" s="122"/>
      <c r="Q135" s="120">
        <f t="shared" si="19"/>
        <v>0</v>
      </c>
      <c r="S135" s="123">
        <f t="shared" si="20"/>
        <v>0</v>
      </c>
      <c r="T135" s="121" t="e">
        <f>VLOOKUP(S135,Regolamento!J$6:L$14,3,0)</f>
        <v>#N/A</v>
      </c>
      <c r="V135" s="125">
        <f t="shared" si="21"/>
        <v>0</v>
      </c>
    </row>
    <row r="136" spans="1:25" s="8" customFormat="1" hidden="1" x14ac:dyDescent="0.25">
      <c r="A136">
        <v>131</v>
      </c>
      <c r="B136" s="8" t="s">
        <v>172</v>
      </c>
      <c r="C136" s="12" t="str">
        <f>IFERROR(VLOOKUP(B136,concorrenti!A:C,3,0)," ")</f>
        <v>C</v>
      </c>
      <c r="D136" s="12">
        <f>VLOOKUP(B136,concorrenti!A:E,5,0)</f>
        <v>0</v>
      </c>
      <c r="E136" s="56" t="str">
        <f>VLOOKUP(B136,concorrenti!A$2:G$323,2,0)</f>
        <v>OROBICO</v>
      </c>
      <c r="F136" s="118">
        <f>IFERROR(VLOOKUP(B136,'TROFEO Nora'!A$11:Q$99,17,0),0)</f>
        <v>0</v>
      </c>
      <c r="G136" s="119">
        <f>IFERROR(VLOOKUP(B136,Castellotti!A$11:Q$102,17,0),0)</f>
        <v>0</v>
      </c>
      <c r="H136" s="119">
        <f>IFERROR(VLOOKUP(B136,'Castelli Pavesi'!A$12:Q$100,17,0),0)</f>
        <v>0</v>
      </c>
      <c r="I136" s="118">
        <f>IFERROR(VLOOKUP(B136,'Coppa Monza'!A$12:Q$100,17,0),0)</f>
        <v>0</v>
      </c>
      <c r="J136" s="118">
        <f>IFERROR(VLOOKUP(B136,Maserati!A$12:P$100,16,0),0)</f>
        <v>0</v>
      </c>
      <c r="K136" s="119">
        <f>IFERROR(VLOOKUP(B136,Solidarietà!A$12:P$100,16,0),0)</f>
        <v>0</v>
      </c>
      <c r="L136" s="118">
        <f>IFERROR(VLOOKUP(B136,Lario!A:Q,16,0),0)</f>
        <v>0</v>
      </c>
      <c r="M136" s="118">
        <f>IFERROR(VLOOKUP(C136,Lario!B:R,16,0),0)</f>
        <v>0</v>
      </c>
      <c r="N136" s="118">
        <f>IFERROR(VLOOKUP(B136,'200 Miglia CR'!A:P,16,0),0)</f>
        <v>0</v>
      </c>
      <c r="O136" s="119">
        <f>IFERROR(VLOOKUP($B136,Ambrosiano!A$12:P$100,16,0),0)</f>
        <v>0</v>
      </c>
      <c r="P136" s="122"/>
      <c r="Q136" s="120">
        <f t="shared" si="19"/>
        <v>0</v>
      </c>
      <c r="S136" s="123">
        <f t="shared" si="20"/>
        <v>0</v>
      </c>
      <c r="T136" s="121" t="e">
        <f>VLOOKUP(S136,Regolamento!J$6:L$14,3,0)</f>
        <v>#N/A</v>
      </c>
      <c r="V136" s="125">
        <f t="shared" si="21"/>
        <v>0</v>
      </c>
    </row>
    <row r="137" spans="1:25" s="8" customFormat="1" hidden="1" x14ac:dyDescent="0.25">
      <c r="A137">
        <v>132</v>
      </c>
      <c r="B137" s="8" t="s">
        <v>282</v>
      </c>
      <c r="C137" s="12" t="str">
        <f>IFERROR(VLOOKUP(B137,concorrenti!A:C,3,0)," ")</f>
        <v xml:space="preserve"> </v>
      </c>
      <c r="D137" s="12" t="e">
        <f>VLOOKUP(B137,concorrenti!A:E,5,0)</f>
        <v>#N/A</v>
      </c>
      <c r="E137" s="56" t="e">
        <f>VLOOKUP(B137,concorrenti!A$2:G$323,2,0)</f>
        <v>#N/A</v>
      </c>
      <c r="F137" s="118">
        <f>IFERROR(VLOOKUP(B137,'TROFEO Nora'!A$11:Q$99,17,0),0)</f>
        <v>0</v>
      </c>
      <c r="G137" s="119">
        <f>IFERROR(VLOOKUP(B137,Castellotti!A$11:Q$102,17,0),0)</f>
        <v>0</v>
      </c>
      <c r="H137" s="119">
        <f>IFERROR(VLOOKUP(B137,'Castelli Pavesi'!A$12:Q$100,17,0),0)</f>
        <v>0</v>
      </c>
      <c r="I137" s="118">
        <f>IFERROR(VLOOKUP(B137,'Coppa Monza'!A$12:Q$100,17,0),0)</f>
        <v>0</v>
      </c>
      <c r="J137" s="118">
        <f>IFERROR(VLOOKUP(B137,Maserati!A$12:P$100,16,0),0)</f>
        <v>0</v>
      </c>
      <c r="K137" s="119">
        <f>IFERROR(VLOOKUP(B137,Solidarietà!A$12:P$100,16,0),0)</f>
        <v>0</v>
      </c>
      <c r="L137" s="118">
        <f>IFERROR(VLOOKUP(B137,Lario!A:Q,16,0),0)</f>
        <v>0</v>
      </c>
      <c r="M137" s="118">
        <f>IFERROR(VLOOKUP(C137,Lario!B:R,16,0),0)</f>
        <v>0</v>
      </c>
      <c r="N137" s="118">
        <f>IFERROR(VLOOKUP(B137,'200 Miglia CR'!A:P,16,0),0)</f>
        <v>0</v>
      </c>
      <c r="O137" s="119">
        <f>IFERROR(VLOOKUP($B137,Ambrosiano!A$12:P$100,16,0),0)</f>
        <v>0</v>
      </c>
      <c r="P137" s="75"/>
      <c r="Q137" s="120">
        <f t="shared" si="19"/>
        <v>0</v>
      </c>
      <c r="R137"/>
      <c r="S137" s="43">
        <f t="shared" si="20"/>
        <v>0</v>
      </c>
      <c r="T137" s="121" t="e">
        <f>VLOOKUP(S137,Regolamento!J$6:L$14,3,0)</f>
        <v>#N/A</v>
      </c>
      <c r="U137"/>
      <c r="V137" s="120">
        <f t="shared" si="21"/>
        <v>0</v>
      </c>
    </row>
    <row r="138" spans="1:25" s="8" customFormat="1" hidden="1" x14ac:dyDescent="0.25">
      <c r="A138">
        <v>133</v>
      </c>
      <c r="B138" s="8" t="s">
        <v>327</v>
      </c>
      <c r="C138" s="12" t="str">
        <f>IFERROR(VLOOKUP(B138,concorrenti!A:C,3,0)," ")</f>
        <v>C</v>
      </c>
      <c r="D138" s="12">
        <f>VLOOKUP(B138,concorrenti!A:E,5,0)</f>
        <v>0</v>
      </c>
      <c r="E138" s="56" t="str">
        <f>VLOOKUP(B138,concorrenti!A$2:G$323,2,0)</f>
        <v>PROGETTO MITE</v>
      </c>
      <c r="F138" s="118">
        <f>IFERROR(VLOOKUP(B138,'TROFEO Nora'!A$11:Q$99,17,0),0)</f>
        <v>0</v>
      </c>
      <c r="G138" s="119">
        <f>IFERROR(VLOOKUP(B138,Castellotti!A$11:Q$102,17,0),0)</f>
        <v>0</v>
      </c>
      <c r="H138" s="119">
        <f>IFERROR(VLOOKUP(B138,'Castelli Pavesi'!A$12:Q$100,17,0),0)</f>
        <v>0</v>
      </c>
      <c r="I138" s="118">
        <f>IFERROR(VLOOKUP(B138,'Coppa Monza'!A$12:Q$100,17,0),0)</f>
        <v>0</v>
      </c>
      <c r="J138" s="118">
        <f>IFERROR(VLOOKUP(B138,Maserati!A$12:P$100,16,0),0)</f>
        <v>0</v>
      </c>
      <c r="K138" s="119">
        <f>IFERROR(VLOOKUP(B138,Solidarietà!A$12:P$100,16,0),0)</f>
        <v>0</v>
      </c>
      <c r="L138" s="118">
        <f>IFERROR(VLOOKUP(B138,Lario!A:Q,16,0),0)</f>
        <v>0</v>
      </c>
      <c r="M138" s="118">
        <f>IFERROR(VLOOKUP(C138,Lario!B:R,16,0),0)</f>
        <v>0</v>
      </c>
      <c r="N138" s="118">
        <f>IFERROR(VLOOKUP(B138,'200 Miglia CR'!A:P,16,0),0)</f>
        <v>0</v>
      </c>
      <c r="O138" s="119">
        <f>IFERROR(VLOOKUP($B138,Ambrosiano!A$12:P$100,16,0),0)</f>
        <v>0</v>
      </c>
      <c r="P138" s="122"/>
      <c r="Q138" s="120">
        <f t="shared" si="19"/>
        <v>0</v>
      </c>
      <c r="S138" s="123">
        <f t="shared" si="20"/>
        <v>0</v>
      </c>
      <c r="T138" s="124" t="e">
        <f>VLOOKUP(S138,Regolamento!J$6:L$14,3,0)</f>
        <v>#N/A</v>
      </c>
      <c r="V138" s="125">
        <f t="shared" si="21"/>
        <v>0</v>
      </c>
    </row>
    <row r="139" spans="1:25" s="8" customFormat="1" hidden="1" x14ac:dyDescent="0.25">
      <c r="A139">
        <v>134</v>
      </c>
      <c r="B139" s="8" t="s">
        <v>179</v>
      </c>
      <c r="C139" s="12" t="str">
        <f>IFERROR(VLOOKUP(B139,concorrenti!A:C,3,0)," ")</f>
        <v>A</v>
      </c>
      <c r="D139" s="12" t="str">
        <f>VLOOKUP(B139,concorrenti!A:E,5,0)</f>
        <v>X</v>
      </c>
      <c r="E139" s="56" t="str">
        <f>VLOOKUP(B139,concorrenti!A$2:G$323,2,0)</f>
        <v>OROBICO</v>
      </c>
      <c r="F139" s="118">
        <f>IFERROR(VLOOKUP(B139,'TROFEO Nora'!A$11:Q$99,17,0),0)</f>
        <v>0</v>
      </c>
      <c r="G139" s="119">
        <f>IFERROR(VLOOKUP(B139,Castellotti!A$11:Q$102,17,0),0)</f>
        <v>0</v>
      </c>
      <c r="H139" s="119">
        <f>IFERROR(VLOOKUP(B139,'Castelli Pavesi'!A$12:Q$100,17,0),0)</f>
        <v>0</v>
      </c>
      <c r="I139" s="118">
        <f>IFERROR(VLOOKUP(B139,'Coppa Monza'!A$12:Q$100,17,0),0)</f>
        <v>0</v>
      </c>
      <c r="J139" s="118">
        <f>IFERROR(VLOOKUP(B139,Maserati!A$12:P$100,16,0),0)</f>
        <v>0</v>
      </c>
      <c r="K139" s="119">
        <f>IFERROR(VLOOKUP(B139,Solidarietà!A$12:P$100,16,0),0)</f>
        <v>0</v>
      </c>
      <c r="L139" s="118">
        <f>IFERROR(VLOOKUP(B139,Lario!A:Q,16,0),0)</f>
        <v>0</v>
      </c>
      <c r="M139" s="118">
        <f>IFERROR(VLOOKUP(C139,Lario!B:R,16,0),0)</f>
        <v>0</v>
      </c>
      <c r="N139" s="118">
        <f>IFERROR(VLOOKUP(B139,'200 Miglia CR'!A:P,16,0),0)</f>
        <v>0</v>
      </c>
      <c r="O139" s="119">
        <f>IFERROR(VLOOKUP($B139,Ambrosiano!A$12:P$100,16,0),0)</f>
        <v>0</v>
      </c>
      <c r="P139" s="122"/>
      <c r="Q139" s="120">
        <f t="shared" si="19"/>
        <v>0</v>
      </c>
      <c r="S139" s="123">
        <f t="shared" si="20"/>
        <v>0</v>
      </c>
      <c r="T139" s="121" t="e">
        <f>VLOOKUP(S139,Regolamento!J$6:L$14,3,0)</f>
        <v>#N/A</v>
      </c>
      <c r="V139" s="125">
        <f t="shared" si="21"/>
        <v>0</v>
      </c>
    </row>
    <row r="140" spans="1:25" s="8" customFormat="1" hidden="1" x14ac:dyDescent="0.25">
      <c r="A140">
        <v>135</v>
      </c>
      <c r="B140" s="59" t="s">
        <v>514</v>
      </c>
      <c r="C140" s="12" t="str">
        <f>IFERROR(VLOOKUP(B140,concorrenti!A:C,3,0)," ")</f>
        <v>A</v>
      </c>
      <c r="D140" s="12" t="str">
        <f>VLOOKUP(B140,concorrenti!A:E,5,0)</f>
        <v>X</v>
      </c>
      <c r="E140" s="56" t="str">
        <f>VLOOKUP(B140,concorrenti!A$2:G$323,2,0)</f>
        <v>VCC COMO</v>
      </c>
      <c r="F140" s="118">
        <f>IFERROR(VLOOKUP(B140,'TROFEO Nora'!A$11:Q$99,17,0),0)</f>
        <v>0</v>
      </c>
      <c r="G140" s="119">
        <f>IFERROR(VLOOKUP(B140,Castellotti!A$11:Q$102,17,0),0)</f>
        <v>0</v>
      </c>
      <c r="H140" s="119">
        <f>IFERROR(VLOOKUP(B140,'Castelli Pavesi'!A$12:Q$100,17,0),0)</f>
        <v>0</v>
      </c>
      <c r="I140" s="118">
        <f>IFERROR(VLOOKUP(B140,'Coppa Monza'!A$12:Q$100,17,0),0)</f>
        <v>0</v>
      </c>
      <c r="J140" s="118">
        <f>IFERROR(VLOOKUP(B140,Maserati!A$12:P$100,16,0),0)</f>
        <v>0</v>
      </c>
      <c r="K140" s="119">
        <f>IFERROR(VLOOKUP(B140,Solidarietà!A$12:P$100,16,0),0)</f>
        <v>0</v>
      </c>
      <c r="L140" s="118">
        <f>IFERROR(VLOOKUP(B140,Lario!A:Q,16,0),0)</f>
        <v>0</v>
      </c>
      <c r="M140" s="118">
        <f>IFERROR(VLOOKUP(C140,Lario!B:R,16,0),0)</f>
        <v>0</v>
      </c>
      <c r="N140" s="119">
        <f>IFERROR(VLOOKUP(B140,'200 Miglia CR'!A:P,16,0),0)</f>
        <v>0</v>
      </c>
      <c r="O140" s="119">
        <f>IFERROR(VLOOKUP($B140,Ambrosiano!A$12:P$100,16,0),0)</f>
        <v>0</v>
      </c>
      <c r="P140" s="122"/>
      <c r="Q140" s="120">
        <f t="shared" si="19"/>
        <v>0</v>
      </c>
      <c r="S140" s="123">
        <f t="shared" si="20"/>
        <v>0</v>
      </c>
      <c r="T140" s="121" t="e">
        <f>VLOOKUP(S140,Regolamento!J$6:L$14,3,0)</f>
        <v>#N/A</v>
      </c>
      <c r="V140" s="125">
        <f t="shared" si="21"/>
        <v>0</v>
      </c>
    </row>
    <row r="141" spans="1:25" s="8" customFormat="1" hidden="1" x14ac:dyDescent="0.25">
      <c r="A141">
        <v>136</v>
      </c>
      <c r="B141" s="67" t="s">
        <v>348</v>
      </c>
      <c r="C141" s="12" t="str">
        <f>IFERROR(VLOOKUP(B141,concorrenti!A:C,3,0)," ")</f>
        <v>A</v>
      </c>
      <c r="D141" s="12">
        <f>VLOOKUP(B141,concorrenti!A:E,5,0)</f>
        <v>0</v>
      </c>
      <c r="E141" s="56" t="str">
        <f>VLOOKUP(B141,concorrenti!A$2:G$323,2,0)</f>
        <v>MWVCC</v>
      </c>
      <c r="F141" s="118">
        <f>IFERROR(VLOOKUP(B141,'TROFEO Nora'!A$11:Q$99,17,0),0)</f>
        <v>0</v>
      </c>
      <c r="G141" s="119">
        <f>IFERROR(VLOOKUP(B141,Castellotti!A$11:Q$102,17,0),0)</f>
        <v>0</v>
      </c>
      <c r="H141" s="119">
        <f>IFERROR(VLOOKUP(B141,'Castelli Pavesi'!A$12:Q$100,17,0),0)</f>
        <v>0</v>
      </c>
      <c r="I141" s="118">
        <f>IFERROR(VLOOKUP(B141,'Coppa Monza'!A$12:Q$100,17,0),0)</f>
        <v>0</v>
      </c>
      <c r="J141" s="118">
        <f>IFERROR(VLOOKUP(B141,Maserati!A$12:P$100,16,0),0)</f>
        <v>0</v>
      </c>
      <c r="K141" s="119">
        <f>IFERROR(VLOOKUP(B141,Solidarietà!A$12:P$100,16,0),0)</f>
        <v>0</v>
      </c>
      <c r="L141" s="118">
        <f>IFERROR(VLOOKUP(B141,Lario!A:Q,16,0),0)</f>
        <v>0</v>
      </c>
      <c r="M141" s="118">
        <f>IFERROR(VLOOKUP(C141,Lario!B:R,16,0),0)</f>
        <v>0</v>
      </c>
      <c r="N141" s="118">
        <f>IFERROR(VLOOKUP(B141,'200 Miglia CR'!A:P,16,0),0)</f>
        <v>0</v>
      </c>
      <c r="O141" s="119">
        <f>IFERROR(VLOOKUP($B141,Ambrosiano!A$12:P$100,16,0),0)</f>
        <v>0</v>
      </c>
      <c r="P141" s="75"/>
      <c r="Q141" s="120">
        <f t="shared" si="19"/>
        <v>0</v>
      </c>
      <c r="R141"/>
      <c r="S141" s="123">
        <f t="shared" si="20"/>
        <v>0</v>
      </c>
      <c r="T141" s="121" t="e">
        <f>VLOOKUP(S141,Regolamento!J$6:L$14,3,0)</f>
        <v>#N/A</v>
      </c>
      <c r="V141" s="125">
        <f t="shared" si="21"/>
        <v>0</v>
      </c>
    </row>
    <row r="142" spans="1:25" s="8" customFormat="1" hidden="1" x14ac:dyDescent="0.25">
      <c r="A142">
        <v>137</v>
      </c>
      <c r="B142" s="8" t="s">
        <v>147</v>
      </c>
      <c r="C142" s="12" t="str">
        <f>IFERROR(VLOOKUP(B142,concorrenti!A:C,3,0)," ")</f>
        <v>B</v>
      </c>
      <c r="D142" s="12">
        <f>VLOOKUP(B142,concorrenti!A:E,5,0)</f>
        <v>0</v>
      </c>
      <c r="E142" s="56" t="str">
        <f>VLOOKUP(B142,concorrenti!A$2:G$323,2,0)</f>
        <v>CLASSIC CLUB ITALIA</v>
      </c>
      <c r="F142" s="118">
        <f>IFERROR(VLOOKUP(B142,'TROFEO Nora'!A$11:Q$99,17,0),0)</f>
        <v>0</v>
      </c>
      <c r="G142" s="119">
        <f>IFERROR(VLOOKUP(B142,Castellotti!A$11:Q$102,17,0),0)</f>
        <v>0</v>
      </c>
      <c r="H142" s="119">
        <f>IFERROR(VLOOKUP(B142,'Castelli Pavesi'!A$12:Q$100,17,0),0)</f>
        <v>0</v>
      </c>
      <c r="I142" s="118">
        <f>IFERROR(VLOOKUP(B142,'Coppa Monza'!A$12:Q$100,17,0),0)</f>
        <v>0</v>
      </c>
      <c r="J142" s="118">
        <f>IFERROR(VLOOKUP(B142,Maserati!A$12:P$100,16,0),0)</f>
        <v>0</v>
      </c>
      <c r="K142" s="119">
        <f>IFERROR(VLOOKUP(B142,Solidarietà!A$12:P$100,16,0),0)</f>
        <v>0</v>
      </c>
      <c r="L142" s="118">
        <f>IFERROR(VLOOKUP(B142,Lario!A:Q,16,0),0)</f>
        <v>0</v>
      </c>
      <c r="M142" s="118">
        <f>IFERROR(VLOOKUP(C142,Lario!B:R,16,0),0)</f>
        <v>0</v>
      </c>
      <c r="N142" s="118">
        <f>IFERROR(VLOOKUP(B142,'200 Miglia CR'!A:P,16,0),0)</f>
        <v>0</v>
      </c>
      <c r="O142" s="119">
        <f>IFERROR(VLOOKUP($B142,Ambrosiano!A$12:P$100,16,0),0)</f>
        <v>0</v>
      </c>
      <c r="P142" s="75"/>
      <c r="Q142" s="120">
        <f t="shared" si="19"/>
        <v>0</v>
      </c>
      <c r="R142"/>
      <c r="S142" s="43">
        <f t="shared" si="20"/>
        <v>0</v>
      </c>
      <c r="T142" s="121" t="e">
        <f>VLOOKUP(S142,Regolamento!J$6:L$14,3,0)</f>
        <v>#N/A</v>
      </c>
      <c r="U142"/>
      <c r="V142" s="120">
        <f t="shared" si="21"/>
        <v>0</v>
      </c>
    </row>
    <row r="143" spans="1:25" s="8" customFormat="1" hidden="1" x14ac:dyDescent="0.25">
      <c r="A143">
        <v>138</v>
      </c>
      <c r="B143" s="8" t="s">
        <v>509</v>
      </c>
      <c r="C143" s="12" t="str">
        <f>IFERROR(VLOOKUP(B143,concorrenti!A:C,3,0)," ")</f>
        <v>C</v>
      </c>
      <c r="D143" s="12">
        <f>VLOOKUP(B143,concorrenti!A:E,5,0)</f>
        <v>0</v>
      </c>
      <c r="E143" s="56" t="str">
        <f>VLOOKUP(B143,concorrenti!A$2:G$323,2,0)</f>
        <v>VCC CARDUCCI</v>
      </c>
      <c r="F143" s="118">
        <f>IFERROR(VLOOKUP(B143,'TROFEO Nora'!A$11:Q$99,17,0),0)</f>
        <v>0</v>
      </c>
      <c r="G143" s="119">
        <f>IFERROR(VLOOKUP(B143,Castellotti!A$11:Q$102,17,0),0)</f>
        <v>0</v>
      </c>
      <c r="H143" s="119">
        <f>IFERROR(VLOOKUP(B143,'Castelli Pavesi'!A$12:Q$100,17,0),0)</f>
        <v>0</v>
      </c>
      <c r="I143" s="118">
        <f>IFERROR(VLOOKUP(B143,'Coppa Monza'!A$12:Q$100,17,0),0)</f>
        <v>0</v>
      </c>
      <c r="J143" s="118">
        <f>IFERROR(VLOOKUP(B143,Maserati!A$12:P$100,16,0),0)</f>
        <v>0</v>
      </c>
      <c r="K143" s="119">
        <f>IFERROR(VLOOKUP(B143,Solidarietà!A$12:P$100,16,0),0)</f>
        <v>0</v>
      </c>
      <c r="L143" s="118">
        <f>IFERROR(VLOOKUP(B143,Lario!A:Q,16,0),0)</f>
        <v>0</v>
      </c>
      <c r="M143" s="118">
        <f>IFERROR(VLOOKUP(C143,Lario!B:R,16,0),0)</f>
        <v>0</v>
      </c>
      <c r="N143" s="118">
        <f>IFERROR(VLOOKUP(B143,'200 Miglia CR'!A:P,16,0),0)</f>
        <v>0</v>
      </c>
      <c r="O143" s="119">
        <f>IFERROR(VLOOKUP($B143,Ambrosiano!A$12:P$100,16,0),0)</f>
        <v>0</v>
      </c>
      <c r="P143" s="122"/>
      <c r="Q143" s="120">
        <f t="shared" si="19"/>
        <v>0</v>
      </c>
      <c r="S143" s="123">
        <f t="shared" si="20"/>
        <v>0</v>
      </c>
      <c r="T143" s="121" t="e">
        <f>VLOOKUP(S143,Regolamento!J$6:L$14,3,0)</f>
        <v>#N/A</v>
      </c>
      <c r="V143" s="125">
        <f t="shared" si="21"/>
        <v>0</v>
      </c>
    </row>
    <row r="144" spans="1:25" s="8" customFormat="1" hidden="1" x14ac:dyDescent="0.25">
      <c r="A144">
        <v>139</v>
      </c>
      <c r="B144" s="8" t="s">
        <v>142</v>
      </c>
      <c r="C144" s="12" t="str">
        <f>IFERROR(VLOOKUP(B144,concorrenti!A:C,3,0)," ")</f>
        <v>A</v>
      </c>
      <c r="D144" s="12">
        <f>VLOOKUP(B144,concorrenti!A:E,5,0)</f>
        <v>0</v>
      </c>
      <c r="E144" s="56" t="str">
        <f>VLOOKUP(B144,concorrenti!A$2:G$323,2,0)</f>
        <v>AMAMS</v>
      </c>
      <c r="F144" s="118">
        <f>IFERROR(VLOOKUP(B144,'TROFEO Nora'!A$11:Q$99,17,0),0)</f>
        <v>0</v>
      </c>
      <c r="G144" s="119">
        <f>IFERROR(VLOOKUP(B144,Castellotti!A$11:Q$102,17,0),0)</f>
        <v>0</v>
      </c>
      <c r="H144" s="119">
        <f>IFERROR(VLOOKUP(B144,'Castelli Pavesi'!A$12:Q$100,17,0),0)</f>
        <v>0</v>
      </c>
      <c r="I144" s="118">
        <f>IFERROR(VLOOKUP(B144,'Coppa Monza'!A$12:Q$100,17,0),0)</f>
        <v>0</v>
      </c>
      <c r="J144" s="118">
        <f>IFERROR(VLOOKUP(B144,Maserati!A$12:P$100,16,0),0)</f>
        <v>0</v>
      </c>
      <c r="K144" s="119">
        <f>IFERROR(VLOOKUP(B144,Solidarietà!A$12:P$100,16,0),0)</f>
        <v>0</v>
      </c>
      <c r="L144" s="118">
        <f>IFERROR(VLOOKUP(B144,Lario!A:Q,16,0),0)</f>
        <v>0</v>
      </c>
      <c r="M144" s="118">
        <f>IFERROR(VLOOKUP(C144,Lario!B:R,16,0),0)</f>
        <v>0</v>
      </c>
      <c r="N144" s="118">
        <f>IFERROR(VLOOKUP(B144,'200 Miglia CR'!A:P,16,0),0)</f>
        <v>0</v>
      </c>
      <c r="O144" s="119">
        <f>IFERROR(VLOOKUP($B144,Ambrosiano!A$12:P$100,16,0),0)</f>
        <v>0</v>
      </c>
      <c r="P144" s="122"/>
      <c r="Q144" s="120">
        <f t="shared" si="19"/>
        <v>0</v>
      </c>
      <c r="S144" s="123">
        <f t="shared" si="20"/>
        <v>0</v>
      </c>
      <c r="T144" s="121" t="e">
        <f>VLOOKUP(S144,Regolamento!J$6:L$14,3,0)</f>
        <v>#N/A</v>
      </c>
      <c r="V144" s="125">
        <f t="shared" si="21"/>
        <v>0</v>
      </c>
    </row>
    <row r="145" spans="1:22" s="8" customFormat="1" hidden="1" x14ac:dyDescent="0.25">
      <c r="A145">
        <v>140</v>
      </c>
      <c r="B145" s="8" t="s">
        <v>506</v>
      </c>
      <c r="C145" s="12" t="str">
        <f>IFERROR(VLOOKUP(B145,concorrenti!A:C,3,0)," ")</f>
        <v>A</v>
      </c>
      <c r="D145" s="12">
        <f>VLOOKUP(B145,concorrenti!A:E,5,0)</f>
        <v>0</v>
      </c>
      <c r="E145" s="56" t="str">
        <f>VLOOKUP(B145,concorrenti!A$2:G$323,2,0)</f>
        <v>VCC CARDUCCI</v>
      </c>
      <c r="F145" s="118">
        <f>IFERROR(VLOOKUP(B145,'TROFEO Nora'!A$11:Q$99,17,0),0)</f>
        <v>0</v>
      </c>
      <c r="G145" s="119">
        <f>IFERROR(VLOOKUP(B145,Castellotti!A$11:Q$102,17,0),0)</f>
        <v>0</v>
      </c>
      <c r="H145" s="119">
        <f>IFERROR(VLOOKUP(B145,'Castelli Pavesi'!A$12:Q$100,17,0),0)</f>
        <v>0</v>
      </c>
      <c r="I145" s="118">
        <f>IFERROR(VLOOKUP(B145,'Coppa Monza'!A$12:Q$100,17,0),0)</f>
        <v>0</v>
      </c>
      <c r="J145" s="118">
        <f>IFERROR(VLOOKUP(B145,Maserati!A$12:P$100,16,0),0)</f>
        <v>0</v>
      </c>
      <c r="K145" s="119">
        <f>IFERROR(VLOOKUP(B145,Solidarietà!A$12:P$100,16,0),0)</f>
        <v>0</v>
      </c>
      <c r="L145" s="118">
        <f>IFERROR(VLOOKUP(B145,Lario!A:Q,16,0),0)</f>
        <v>0</v>
      </c>
      <c r="M145" s="118">
        <f>IFERROR(VLOOKUP(C145,Lario!B:R,16,0),0)</f>
        <v>0</v>
      </c>
      <c r="N145" s="118">
        <f>IFERROR(VLOOKUP(B145,'200 Miglia CR'!A:P,16,0),0)</f>
        <v>0</v>
      </c>
      <c r="O145" s="119">
        <f>IFERROR(VLOOKUP($B145,Ambrosiano!A$12:P$100,16,0),0)</f>
        <v>0</v>
      </c>
      <c r="P145" s="122"/>
      <c r="Q145" s="120">
        <f t="shared" si="19"/>
        <v>0</v>
      </c>
      <c r="S145" s="123">
        <f t="shared" si="20"/>
        <v>0</v>
      </c>
      <c r="T145" s="121" t="e">
        <f>VLOOKUP(S145,Regolamento!J$6:L$14,3,0)</f>
        <v>#N/A</v>
      </c>
      <c r="V145" s="125">
        <f t="shared" si="21"/>
        <v>0</v>
      </c>
    </row>
    <row r="146" spans="1:22" s="8" customFormat="1" hidden="1" x14ac:dyDescent="0.25">
      <c r="A146">
        <v>141</v>
      </c>
      <c r="B146" s="8" t="s">
        <v>505</v>
      </c>
      <c r="C146" s="12" t="str">
        <f>IFERROR(VLOOKUP(B146,concorrenti!A:C,3,0)," ")</f>
        <v>A</v>
      </c>
      <c r="D146" s="12">
        <f>VLOOKUP(B146,concorrenti!A:E,5,0)</f>
        <v>0</v>
      </c>
      <c r="E146" s="56" t="str">
        <f>VLOOKUP(B146,concorrenti!A$2:G$323,2,0)</f>
        <v>VCC CARDUCCI</v>
      </c>
      <c r="F146" s="118">
        <f>IFERROR(VLOOKUP(B146,'TROFEO Nora'!A$11:Q$99,17,0),0)</f>
        <v>0</v>
      </c>
      <c r="G146" s="119">
        <f>IFERROR(VLOOKUP(B146,Castellotti!A$11:Q$102,17,0),0)</f>
        <v>0</v>
      </c>
      <c r="H146" s="119">
        <f>IFERROR(VLOOKUP(B146,'Castelli Pavesi'!A$12:Q$100,17,0),0)</f>
        <v>0</v>
      </c>
      <c r="I146" s="118">
        <f>IFERROR(VLOOKUP(B146,'Coppa Monza'!A$12:Q$100,17,0),0)</f>
        <v>0</v>
      </c>
      <c r="J146" s="118">
        <f>IFERROR(VLOOKUP(B146,Maserati!A$12:P$100,16,0),0)</f>
        <v>0</v>
      </c>
      <c r="K146" s="119">
        <f>IFERROR(VLOOKUP(B146,Solidarietà!A$12:P$100,16,0),0)</f>
        <v>0</v>
      </c>
      <c r="L146" s="118">
        <f>IFERROR(VLOOKUP(B146,Lario!A:Q,16,0),0)</f>
        <v>0</v>
      </c>
      <c r="M146" s="118">
        <f>IFERROR(VLOOKUP(C146,Lario!B:R,16,0),0)</f>
        <v>0</v>
      </c>
      <c r="N146" s="118">
        <f>IFERROR(VLOOKUP(B146,'200 Miglia CR'!A:P,16,0),0)</f>
        <v>0</v>
      </c>
      <c r="O146" s="119">
        <f>IFERROR(VLOOKUP($B146,Ambrosiano!A$12:P$100,16,0),0)</f>
        <v>0</v>
      </c>
      <c r="P146" s="122"/>
      <c r="Q146" s="120">
        <f t="shared" si="19"/>
        <v>0</v>
      </c>
      <c r="S146" s="123">
        <f t="shared" si="20"/>
        <v>0</v>
      </c>
      <c r="T146" s="121" t="e">
        <f>VLOOKUP(S146,Regolamento!J$6:L$14,3,0)</f>
        <v>#N/A</v>
      </c>
      <c r="V146" s="125">
        <f t="shared" si="21"/>
        <v>0</v>
      </c>
    </row>
    <row r="147" spans="1:22" s="8" customFormat="1" hidden="1" x14ac:dyDescent="0.25">
      <c r="A147">
        <v>142</v>
      </c>
      <c r="B147" s="8" t="s">
        <v>400</v>
      </c>
      <c r="C147" s="12" t="str">
        <f>IFERROR(VLOOKUP(B147,concorrenti!A:C,3,0)," ")</f>
        <v>C</v>
      </c>
      <c r="D147" s="12">
        <f>VLOOKUP(B147,concorrenti!A:E,5,0)</f>
        <v>0</v>
      </c>
      <c r="E147" s="56" t="str">
        <f>VLOOKUP(B147,concorrenti!A$2:G$323,2,0)</f>
        <v>MAMS</v>
      </c>
      <c r="F147" s="118">
        <f>IFERROR(VLOOKUP(B147,'TROFEO Nora'!A$11:Q$99,17,0),0)</f>
        <v>0</v>
      </c>
      <c r="G147" s="119">
        <f>IFERROR(VLOOKUP(B147,Castellotti!A$11:Q$102,17,0),0)</f>
        <v>0</v>
      </c>
      <c r="H147" s="119">
        <f>IFERROR(VLOOKUP(B147,'Castelli Pavesi'!A$12:Q$100,17,0),0)</f>
        <v>0</v>
      </c>
      <c r="I147" s="118">
        <f>IFERROR(VLOOKUP(B147,'Coppa Monza'!A$12:Q$100,17,0),0)</f>
        <v>0</v>
      </c>
      <c r="J147" s="118">
        <f>IFERROR(VLOOKUP(B147,Maserati!A$12:P$100,16,0),0)</f>
        <v>0</v>
      </c>
      <c r="K147" s="119">
        <f>IFERROR(VLOOKUP(B147,Solidarietà!A$12:P$100,16,0),0)</f>
        <v>0</v>
      </c>
      <c r="L147" s="118">
        <f>IFERROR(VLOOKUP(B147,Lario!A:Q,16,0),0)</f>
        <v>0</v>
      </c>
      <c r="M147" s="118">
        <f>IFERROR(VLOOKUP(C147,Lario!B:R,16,0),0)</f>
        <v>0</v>
      </c>
      <c r="N147" s="118">
        <f>IFERROR(VLOOKUP(B147,'200 Miglia CR'!A:P,16,0),0)</f>
        <v>0</v>
      </c>
      <c r="O147" s="119">
        <f>IFERROR(VLOOKUP($B147,Ambrosiano!A$12:P$100,16,0),0)</f>
        <v>0</v>
      </c>
      <c r="P147" s="122"/>
      <c r="Q147" s="120">
        <f t="shared" si="19"/>
        <v>0</v>
      </c>
      <c r="S147" s="123">
        <f t="shared" si="20"/>
        <v>0</v>
      </c>
      <c r="T147" s="121" t="e">
        <f>VLOOKUP(S147,Regolamento!J$6:L$14,3,0)</f>
        <v>#N/A</v>
      </c>
      <c r="V147" s="125">
        <f t="shared" si="21"/>
        <v>0</v>
      </c>
    </row>
    <row r="148" spans="1:22" s="8" customFormat="1" hidden="1" x14ac:dyDescent="0.25">
      <c r="A148">
        <v>143</v>
      </c>
      <c r="B148" s="67" t="s">
        <v>183</v>
      </c>
      <c r="C148" s="12" t="str">
        <f>IFERROR(VLOOKUP(B148,concorrenti!A:C,3,0)," ")</f>
        <v>A</v>
      </c>
      <c r="D148" s="12">
        <f>VLOOKUP(B148,concorrenti!A:E,5,0)</f>
        <v>0</v>
      </c>
      <c r="E148" s="56" t="str">
        <f>VLOOKUP(B148,concorrenti!A$2:G$323,2,0)</f>
        <v>CMAE</v>
      </c>
      <c r="F148" s="118">
        <f>IFERROR(VLOOKUP(B148,'TROFEO Nora'!A$11:Q$99,17,0),0)</f>
        <v>0</v>
      </c>
      <c r="G148" s="119">
        <f>IFERROR(VLOOKUP(B148,Castellotti!A$11:Q$102,17,0),0)</f>
        <v>0</v>
      </c>
      <c r="H148" s="119">
        <f>IFERROR(VLOOKUP(B148,'Castelli Pavesi'!A$12:Q$100,17,0),0)</f>
        <v>0</v>
      </c>
      <c r="I148" s="118">
        <f>IFERROR(VLOOKUP(B148,'Coppa Monza'!A$12:Q$100,17,0),0)</f>
        <v>0</v>
      </c>
      <c r="J148" s="118">
        <f>IFERROR(VLOOKUP(B148,Maserati!A$12:P$100,16,0),0)</f>
        <v>0</v>
      </c>
      <c r="K148" s="119">
        <f>IFERROR(VLOOKUP(B148,Solidarietà!A$12:P$100,16,0),0)</f>
        <v>0</v>
      </c>
      <c r="L148" s="118">
        <f>IFERROR(VLOOKUP(B148,Lario!A:Q,16,0),0)</f>
        <v>0</v>
      </c>
      <c r="M148" s="118">
        <f>IFERROR(VLOOKUP(C148,Lario!B:R,16,0),0)</f>
        <v>0</v>
      </c>
      <c r="N148" s="118">
        <f>IFERROR(VLOOKUP(B148,'200 Miglia CR'!A:P,16,0),0)</f>
        <v>0</v>
      </c>
      <c r="O148" s="119">
        <f>IFERROR(VLOOKUP($B148,Ambrosiano!A$12:P$100,16,0),0)</f>
        <v>0</v>
      </c>
      <c r="P148" s="75"/>
      <c r="Q148" s="120">
        <f t="shared" si="19"/>
        <v>0</v>
      </c>
      <c r="R148"/>
      <c r="S148" s="43">
        <f t="shared" si="20"/>
        <v>0</v>
      </c>
      <c r="T148" s="121" t="e">
        <f>VLOOKUP(S148,Regolamento!J$6:L$14,3,0)</f>
        <v>#N/A</v>
      </c>
      <c r="U148"/>
      <c r="V148" s="120">
        <f t="shared" si="21"/>
        <v>0</v>
      </c>
    </row>
    <row r="149" spans="1:22" s="8" customFormat="1" hidden="1" x14ac:dyDescent="0.25">
      <c r="A149">
        <v>144</v>
      </c>
      <c r="B149" s="59" t="s">
        <v>513</v>
      </c>
      <c r="C149" s="12" t="str">
        <f>IFERROR(VLOOKUP(B149,concorrenti!A:C,3,0)," ")</f>
        <v>B</v>
      </c>
      <c r="D149" s="12" t="str">
        <f>VLOOKUP(B149,concorrenti!A:E,5,0)</f>
        <v>X</v>
      </c>
      <c r="E149" s="56" t="str">
        <f>VLOOKUP(B149,concorrenti!A$2:G$323,2,0)</f>
        <v>VCC COMO</v>
      </c>
      <c r="F149" s="118">
        <f>IFERROR(VLOOKUP(B149,'TROFEO Nora'!A$11:Q$99,17,0),0)</f>
        <v>0</v>
      </c>
      <c r="G149" s="119">
        <f>IFERROR(VLOOKUP(B149,Castellotti!A$11:Q$102,17,0),0)</f>
        <v>0</v>
      </c>
      <c r="H149" s="119">
        <f>IFERROR(VLOOKUP(B149,'Castelli Pavesi'!A$12:Q$100,17,0),0)</f>
        <v>0</v>
      </c>
      <c r="I149" s="118">
        <f>IFERROR(VLOOKUP(B149,'Coppa Monza'!A$12:Q$100,17,0),0)</f>
        <v>0</v>
      </c>
      <c r="J149" s="118">
        <f>IFERROR(VLOOKUP(B149,Maserati!A$12:P$100,16,0),0)</f>
        <v>0</v>
      </c>
      <c r="K149" s="119">
        <f>IFERROR(VLOOKUP(B149,Solidarietà!A$12:P$100,16,0),0)</f>
        <v>0</v>
      </c>
      <c r="L149" s="118">
        <f>IFERROR(VLOOKUP(B149,Lario!A:Q,16,0),0)</f>
        <v>0</v>
      </c>
      <c r="M149" s="118">
        <f>IFERROR(VLOOKUP(C149,Lario!B:R,16,0),0)</f>
        <v>0</v>
      </c>
      <c r="N149" s="119">
        <f>IFERROR(VLOOKUP(B149,'200 Miglia CR'!A:P,16,0),0)</f>
        <v>0</v>
      </c>
      <c r="O149" s="119">
        <f>IFERROR(VLOOKUP($B149,Ambrosiano!A$12:P$100,16,0),0)</f>
        <v>0</v>
      </c>
      <c r="P149" s="122"/>
      <c r="Q149" s="120">
        <f t="shared" si="19"/>
        <v>0</v>
      </c>
      <c r="S149" s="123">
        <f t="shared" si="20"/>
        <v>0</v>
      </c>
      <c r="T149" s="121" t="e">
        <f>VLOOKUP(S149,Regolamento!J$6:L$14,3,0)</f>
        <v>#N/A</v>
      </c>
      <c r="V149" s="125">
        <f t="shared" si="21"/>
        <v>0</v>
      </c>
    </row>
    <row r="150" spans="1:22" s="8" customFormat="1" hidden="1" x14ac:dyDescent="0.25">
      <c r="A150">
        <v>145</v>
      </c>
      <c r="B150" s="8" t="s">
        <v>286</v>
      </c>
      <c r="C150" s="12" t="str">
        <f>IFERROR(VLOOKUP(B150,concorrenti!A:C,3,0)," ")</f>
        <v>C</v>
      </c>
      <c r="D150" s="12">
        <f>VLOOKUP(B150,concorrenti!A:E,5,0)</f>
        <v>0</v>
      </c>
      <c r="E150" s="56" t="str">
        <f>VLOOKUP(B150,concorrenti!A$2:G$323,2,0)</f>
        <v xml:space="preserve"> CAVEC</v>
      </c>
      <c r="F150" s="118">
        <f>IFERROR(VLOOKUP(B150,'TROFEO Nora'!A$11:Q$99,17,0),0)</f>
        <v>0</v>
      </c>
      <c r="G150" s="119">
        <f>IFERROR(VLOOKUP(B150,Castellotti!A$11:Q$102,17,0),0)</f>
        <v>0</v>
      </c>
      <c r="H150" s="119">
        <f>IFERROR(VLOOKUP(B150,'Castelli Pavesi'!A$12:Q$100,17,0),0)</f>
        <v>0</v>
      </c>
      <c r="I150" s="118">
        <f>IFERROR(VLOOKUP(B150,'Coppa Monza'!A$12:Q$100,17,0),0)</f>
        <v>0</v>
      </c>
      <c r="J150" s="118">
        <f>IFERROR(VLOOKUP(B150,Maserati!A$12:P$100,16,0),0)</f>
        <v>0</v>
      </c>
      <c r="K150" s="119">
        <f>IFERROR(VLOOKUP(B150,Solidarietà!A$12:P$100,16,0),0)</f>
        <v>0</v>
      </c>
      <c r="L150" s="118">
        <f>IFERROR(VLOOKUP(B150,Lario!A:Q,16,0),0)</f>
        <v>0</v>
      </c>
      <c r="M150" s="118">
        <f>IFERROR(VLOOKUP(C150,Lario!B:R,16,0),0)</f>
        <v>0</v>
      </c>
      <c r="N150" s="118">
        <f>IFERROR(VLOOKUP(B150,'200 Miglia CR'!A:P,16,0),0)</f>
        <v>0</v>
      </c>
      <c r="O150" s="119">
        <f>IFERROR(VLOOKUP($B150,Ambrosiano!A$12:P$100,16,0),0)</f>
        <v>0</v>
      </c>
      <c r="P150" s="122"/>
      <c r="Q150" s="120">
        <f t="shared" si="19"/>
        <v>0</v>
      </c>
      <c r="S150" s="123">
        <f t="shared" si="20"/>
        <v>0</v>
      </c>
      <c r="T150" s="121" t="e">
        <f>VLOOKUP(S150,Regolamento!J$6:L$14,3,0)</f>
        <v>#N/A</v>
      </c>
      <c r="V150" s="125">
        <f t="shared" si="21"/>
        <v>0</v>
      </c>
    </row>
    <row r="151" spans="1:22" s="8" customFormat="1" hidden="1" x14ac:dyDescent="0.25">
      <c r="A151">
        <v>146</v>
      </c>
      <c r="B151" s="67" t="s">
        <v>285</v>
      </c>
      <c r="C151" s="12" t="str">
        <f>IFERROR(VLOOKUP(B151,concorrenti!A:C,3,0)," ")</f>
        <v>C</v>
      </c>
      <c r="D151" s="12">
        <f>VLOOKUP(B151,concorrenti!A:E,5,0)</f>
        <v>0</v>
      </c>
      <c r="E151" s="56" t="str">
        <f>VLOOKUP(B151,concorrenti!A$2:G$323,2,0)</f>
        <v xml:space="preserve"> CAVEC</v>
      </c>
      <c r="F151" s="118">
        <f>IFERROR(VLOOKUP(B151,'TROFEO Nora'!A$11:Q$99,17,0),0)</f>
        <v>0</v>
      </c>
      <c r="G151" s="119">
        <f>IFERROR(VLOOKUP(B151,Castellotti!A$11:Q$102,17,0),0)</f>
        <v>0</v>
      </c>
      <c r="H151" s="119">
        <f>IFERROR(VLOOKUP(B151,'Castelli Pavesi'!A$12:Q$100,17,0),0)</f>
        <v>0</v>
      </c>
      <c r="I151" s="118">
        <f>IFERROR(VLOOKUP(B151,'Coppa Monza'!A$12:Q$100,17,0),0)</f>
        <v>0</v>
      </c>
      <c r="J151" s="118">
        <f>IFERROR(VLOOKUP(B151,Maserati!A$12:P$100,16,0),0)</f>
        <v>0</v>
      </c>
      <c r="K151" s="119">
        <f>IFERROR(VLOOKUP(B151,Solidarietà!A$12:P$100,16,0),0)</f>
        <v>0</v>
      </c>
      <c r="L151" s="118">
        <f>IFERROR(VLOOKUP(B151,Lario!A:Q,16,0),0)</f>
        <v>0</v>
      </c>
      <c r="M151" s="118">
        <f>IFERROR(VLOOKUP(C151,Lario!B:R,16,0),0)</f>
        <v>0</v>
      </c>
      <c r="N151" s="118">
        <f>IFERROR(VLOOKUP(B151,'200 Miglia CR'!A:P,16,0),0)</f>
        <v>0</v>
      </c>
      <c r="O151" s="119">
        <f>IFERROR(VLOOKUP($B151,Ambrosiano!A$12:P$100,16,0),0)</f>
        <v>0</v>
      </c>
      <c r="P151" s="122"/>
      <c r="Q151" s="120">
        <f t="shared" si="19"/>
        <v>0</v>
      </c>
      <c r="S151" s="123">
        <f t="shared" si="20"/>
        <v>0</v>
      </c>
      <c r="T151" s="121" t="e">
        <f>VLOOKUP(S151,Regolamento!J$6:L$14,3,0)</f>
        <v>#N/A</v>
      </c>
      <c r="V151" s="125">
        <f t="shared" si="21"/>
        <v>0</v>
      </c>
    </row>
    <row r="152" spans="1:22" s="8" customFormat="1" hidden="1" x14ac:dyDescent="0.25">
      <c r="A152">
        <v>147</v>
      </c>
      <c r="B152" s="8" t="s">
        <v>501</v>
      </c>
      <c r="C152" s="12" t="str">
        <f>IFERROR(VLOOKUP(B152,concorrenti!A:C,3,0)," ")</f>
        <v>B</v>
      </c>
      <c r="D152" s="12">
        <f>VLOOKUP(B152,concorrenti!A:E,5,0)</f>
        <v>0</v>
      </c>
      <c r="E152" s="56" t="str">
        <f>VLOOKUP(B152,concorrenti!A$2:G$323,2,0)</f>
        <v>VCC CARDUCCI</v>
      </c>
      <c r="F152" s="118">
        <f>IFERROR(VLOOKUP(B152,'TROFEO Nora'!A$11:Q$99,17,0),0)</f>
        <v>0</v>
      </c>
      <c r="G152" s="119">
        <f>IFERROR(VLOOKUP(B152,Castellotti!A$11:Q$102,17,0),0)</f>
        <v>0</v>
      </c>
      <c r="H152" s="119">
        <f>IFERROR(VLOOKUP(B152,'Castelli Pavesi'!A$12:Q$100,17,0),0)</f>
        <v>0</v>
      </c>
      <c r="I152" s="118">
        <f>IFERROR(VLOOKUP(B152,'Coppa Monza'!A$12:Q$100,17,0),0)</f>
        <v>0</v>
      </c>
      <c r="J152" s="118">
        <f>IFERROR(VLOOKUP(B152,Maserati!A$12:P$100,16,0),0)</f>
        <v>0</v>
      </c>
      <c r="K152" s="119">
        <f>IFERROR(VLOOKUP(B152,Solidarietà!A$12:P$100,16,0),0)</f>
        <v>0</v>
      </c>
      <c r="L152" s="118">
        <f>IFERROR(VLOOKUP(B152,Lario!A:Q,16,0),0)</f>
        <v>0</v>
      </c>
      <c r="M152" s="118">
        <f>IFERROR(VLOOKUP(C152,Lario!B:R,16,0),0)</f>
        <v>0</v>
      </c>
      <c r="N152" s="118">
        <f>IFERROR(VLOOKUP(B152,'200 Miglia CR'!A:P,16,0),0)</f>
        <v>0</v>
      </c>
      <c r="O152" s="119">
        <f>IFERROR(VLOOKUP($B152,Ambrosiano!A$12:P$100,16,0),0)</f>
        <v>0</v>
      </c>
      <c r="P152" s="122"/>
      <c r="Q152" s="120">
        <f t="shared" si="19"/>
        <v>0</v>
      </c>
      <c r="S152" s="123">
        <f t="shared" si="20"/>
        <v>0</v>
      </c>
      <c r="T152" s="121" t="e">
        <f>VLOOKUP(S152,Regolamento!J$6:L$14,3,0)</f>
        <v>#N/A</v>
      </c>
      <c r="V152" s="125">
        <f t="shared" si="21"/>
        <v>0</v>
      </c>
    </row>
    <row r="153" spans="1:22" s="8" customFormat="1" hidden="1" x14ac:dyDescent="0.25">
      <c r="A153">
        <v>148</v>
      </c>
      <c r="B153" s="67" t="s">
        <v>525</v>
      </c>
      <c r="C153" s="12" t="str">
        <f>IFERROR(VLOOKUP(B153,concorrenti!A:C,3,0)," ")</f>
        <v>C</v>
      </c>
      <c r="D153" s="12">
        <f>VLOOKUP(B153,concorrenti!A:E,5,0)</f>
        <v>0</v>
      </c>
      <c r="E153" s="56" t="str">
        <f>VLOOKUP(B153,concorrenti!A$2:G$323,2,0)</f>
        <v>VCC COMO</v>
      </c>
      <c r="F153" s="118">
        <f>IFERROR(VLOOKUP(B153,'TROFEO Nora'!A$11:Q$99,17,0),0)</f>
        <v>0</v>
      </c>
      <c r="G153" s="119">
        <f>IFERROR(VLOOKUP(B153,Castellotti!A$11:Q$102,17,0),0)</f>
        <v>0</v>
      </c>
      <c r="H153" s="119">
        <f>IFERROR(VLOOKUP(B153,'Castelli Pavesi'!A$12:Q$100,17,0),0)</f>
        <v>0</v>
      </c>
      <c r="I153" s="118">
        <f>IFERROR(VLOOKUP(B153,'Coppa Monza'!A$12:Q$100,17,0),0)</f>
        <v>0</v>
      </c>
      <c r="J153" s="118">
        <f>IFERROR(VLOOKUP(B153,Maserati!A$12:P$100,16,0),0)</f>
        <v>0</v>
      </c>
      <c r="K153" s="119">
        <f>IFERROR(VLOOKUP(B153,Solidarietà!A$12:P$100,16,0),0)</f>
        <v>0</v>
      </c>
      <c r="L153" s="118">
        <f>IFERROR(VLOOKUP(B153,Lario!A:Q,16,0),0)</f>
        <v>0</v>
      </c>
      <c r="M153" s="118">
        <f>IFERROR(VLOOKUP(C153,Lario!B:R,16,0),0)</f>
        <v>0</v>
      </c>
      <c r="N153" s="118">
        <f>IFERROR(VLOOKUP(B153,'200 Miglia CR'!A:P,16,0),0)</f>
        <v>0</v>
      </c>
      <c r="O153" s="119">
        <f>IFERROR(VLOOKUP($B153,Ambrosiano!A$12:P$100,16,0),0)</f>
        <v>0</v>
      </c>
      <c r="P153"/>
      <c r="Q153" s="120">
        <f t="shared" si="19"/>
        <v>0</v>
      </c>
      <c r="R153"/>
      <c r="S153" s="43">
        <f t="shared" si="20"/>
        <v>0</v>
      </c>
      <c r="T153" s="121" t="e">
        <f>VLOOKUP(S153,Regolamento!J$6:L$14,3,0)</f>
        <v>#N/A</v>
      </c>
      <c r="U153"/>
      <c r="V153" s="125">
        <f t="shared" si="21"/>
        <v>0</v>
      </c>
    </row>
    <row r="154" spans="1:22" s="8" customFormat="1" hidden="1" x14ac:dyDescent="0.25">
      <c r="A154">
        <v>149</v>
      </c>
      <c r="B154" s="8" t="s">
        <v>144</v>
      </c>
      <c r="C154" s="12" t="str">
        <f>IFERROR(VLOOKUP(B154,concorrenti!A:C,3,0)," ")</f>
        <v>B</v>
      </c>
      <c r="D154" s="12" t="str">
        <f>VLOOKUP(B154,concorrenti!A:E,5,0)</f>
        <v>X</v>
      </c>
      <c r="E154" s="56" t="str">
        <f>VLOOKUP(B154,concorrenti!A$2:G$323,2,0)</f>
        <v>CAVEM</v>
      </c>
      <c r="F154" s="118">
        <f>IFERROR(VLOOKUP(B154,'TROFEO Nora'!A$11:Q$99,17,0),0)</f>
        <v>0</v>
      </c>
      <c r="G154" s="119">
        <f>IFERROR(VLOOKUP(B154,Castellotti!A$11:Q$102,17,0),0)</f>
        <v>0</v>
      </c>
      <c r="H154" s="119">
        <f>IFERROR(VLOOKUP(B154,'Castelli Pavesi'!A$12:Q$100,17,0),0)</f>
        <v>0</v>
      </c>
      <c r="I154" s="118">
        <f>IFERROR(VLOOKUP(B154,'Coppa Monza'!A$12:Q$100,17,0),0)</f>
        <v>0</v>
      </c>
      <c r="J154" s="118">
        <f>IFERROR(VLOOKUP(B154,Maserati!A$12:P$100,16,0),0)</f>
        <v>0</v>
      </c>
      <c r="K154" s="119">
        <f>IFERROR(VLOOKUP(B154,Solidarietà!A$12:P$100,16,0),0)</f>
        <v>0</v>
      </c>
      <c r="L154" s="118">
        <f>IFERROR(VLOOKUP(B154,Lario!A:Q,16,0),0)</f>
        <v>0</v>
      </c>
      <c r="M154" s="118">
        <f>IFERROR(VLOOKUP(C154,Lario!B:R,16,0),0)</f>
        <v>0</v>
      </c>
      <c r="N154" s="118">
        <f>IFERROR(VLOOKUP(B154,'200 Miglia CR'!A:P,16,0),0)</f>
        <v>0</v>
      </c>
      <c r="O154" s="119">
        <f>IFERROR(VLOOKUP($B154,Ambrosiano!A$12:P$100,16,0),0)</f>
        <v>0</v>
      </c>
      <c r="P154" s="75"/>
      <c r="Q154" s="120">
        <f t="shared" si="19"/>
        <v>0</v>
      </c>
      <c r="R154"/>
      <c r="S154" s="43">
        <f t="shared" si="20"/>
        <v>0</v>
      </c>
      <c r="T154" s="121" t="e">
        <f>VLOOKUP(S154,Regolamento!J$6:L$14,3,0)</f>
        <v>#N/A</v>
      </c>
      <c r="U154"/>
      <c r="V154" s="120">
        <f t="shared" si="21"/>
        <v>0</v>
      </c>
    </row>
    <row r="155" spans="1:22" s="8" customFormat="1" hidden="1" x14ac:dyDescent="0.25">
      <c r="A155">
        <v>150</v>
      </c>
      <c r="B155" s="8" t="s">
        <v>502</v>
      </c>
      <c r="C155" s="12" t="str">
        <f>IFERROR(VLOOKUP(B155,concorrenti!A:C,3,0)," ")</f>
        <v>C</v>
      </c>
      <c r="D155" s="12">
        <f>VLOOKUP(B155,concorrenti!A:E,5,0)</f>
        <v>0</v>
      </c>
      <c r="E155" s="56" t="str">
        <f>VLOOKUP(B155,concorrenti!A$2:G$323,2,0)</f>
        <v>VCC CARDUCCI</v>
      </c>
      <c r="F155" s="118">
        <f>IFERROR(VLOOKUP(B155,'TROFEO Nora'!A$11:Q$99,17,0),0)</f>
        <v>0</v>
      </c>
      <c r="G155" s="119">
        <f>IFERROR(VLOOKUP(B155,Castellotti!A$11:Q$102,17,0),0)</f>
        <v>0</v>
      </c>
      <c r="H155" s="119">
        <f>IFERROR(VLOOKUP(B155,'Castelli Pavesi'!A$12:Q$100,17,0),0)</f>
        <v>0</v>
      </c>
      <c r="I155" s="118">
        <f>IFERROR(VLOOKUP(B155,'Coppa Monza'!A$12:Q$100,17,0),0)</f>
        <v>0</v>
      </c>
      <c r="J155" s="118">
        <f>IFERROR(VLOOKUP(B155,Maserati!A$12:P$100,16,0),0)</f>
        <v>0</v>
      </c>
      <c r="K155" s="119">
        <f>IFERROR(VLOOKUP(B155,Solidarietà!A$12:P$100,16,0),0)</f>
        <v>0</v>
      </c>
      <c r="L155" s="118">
        <f>IFERROR(VLOOKUP(B155,Lario!A:Q,16,0),0)</f>
        <v>0</v>
      </c>
      <c r="M155" s="118">
        <f>IFERROR(VLOOKUP(C155,Lario!B:R,16,0),0)</f>
        <v>0</v>
      </c>
      <c r="N155" s="118">
        <f>IFERROR(VLOOKUP(B155,'200 Miglia CR'!A:P,16,0),0)</f>
        <v>0</v>
      </c>
      <c r="O155" s="119">
        <f>IFERROR(VLOOKUP($B155,Ambrosiano!A$12:P$100,16,0),0)</f>
        <v>0</v>
      </c>
      <c r="P155" s="122"/>
      <c r="Q155" s="120">
        <f t="shared" si="19"/>
        <v>0</v>
      </c>
      <c r="S155" s="123">
        <f t="shared" si="20"/>
        <v>0</v>
      </c>
      <c r="T155" s="121" t="e">
        <f>VLOOKUP(S155,Regolamento!J$6:L$14,3,0)</f>
        <v>#N/A</v>
      </c>
      <c r="V155" s="125">
        <f t="shared" si="21"/>
        <v>0</v>
      </c>
    </row>
    <row r="156" spans="1:22" s="8" customFormat="1" hidden="1" x14ac:dyDescent="0.25">
      <c r="A156">
        <v>151</v>
      </c>
      <c r="B156" s="8" t="s">
        <v>372</v>
      </c>
      <c r="C156" s="12" t="str">
        <f>IFERROR(VLOOKUP(B156,concorrenti!A:C,3,0)," ")</f>
        <v>C</v>
      </c>
      <c r="D156" s="12">
        <f>VLOOKUP(B156,concorrenti!A:E,5,0)</f>
        <v>0</v>
      </c>
      <c r="E156" s="56" t="str">
        <f>VLOOKUP(B156,concorrenti!A$2:G$323,2,0)</f>
        <v>VALTELLINA</v>
      </c>
      <c r="F156" s="118">
        <f>IFERROR(VLOOKUP(B156,'TROFEO Nora'!A$11:Q$99,17,0),0)</f>
        <v>0</v>
      </c>
      <c r="G156" s="119">
        <f>IFERROR(VLOOKUP(B156,Castellotti!A$11:Q$102,17,0),0)</f>
        <v>0</v>
      </c>
      <c r="H156" s="119">
        <f>IFERROR(VLOOKUP(B156,'Castelli Pavesi'!A$12:Q$100,17,0),0)</f>
        <v>0</v>
      </c>
      <c r="I156" s="118">
        <f>IFERROR(VLOOKUP(B156,'Coppa Monza'!A$12:Q$100,17,0),0)</f>
        <v>0</v>
      </c>
      <c r="J156" s="118">
        <f>IFERROR(VLOOKUP(B156,Maserati!A$12:P$100,16,0),0)</f>
        <v>0</v>
      </c>
      <c r="K156" s="119">
        <f>IFERROR(VLOOKUP(B156,Solidarietà!A$12:P$100,16,0),0)</f>
        <v>0</v>
      </c>
      <c r="L156" s="118">
        <f>IFERROR(VLOOKUP(B156,Lario!A:Q,16,0),0)</f>
        <v>0</v>
      </c>
      <c r="M156" s="118">
        <f>IFERROR(VLOOKUP(C156,Lario!B:R,16,0),0)</f>
        <v>0</v>
      </c>
      <c r="N156" s="118">
        <f>IFERROR(VLOOKUP(B156,'200 Miglia CR'!A:P,16,0),0)</f>
        <v>0</v>
      </c>
      <c r="O156" s="119">
        <f>IFERROR(VLOOKUP($B156,Ambrosiano!A$12:P$100,16,0),0)</f>
        <v>0</v>
      </c>
      <c r="P156" s="122"/>
      <c r="Q156" s="120">
        <f t="shared" si="19"/>
        <v>0</v>
      </c>
      <c r="S156" s="123">
        <f t="shared" si="20"/>
        <v>0</v>
      </c>
      <c r="T156" s="121" t="e">
        <f>VLOOKUP(S156,Regolamento!J$6:L$14,3,0)</f>
        <v>#N/A</v>
      </c>
      <c r="V156" s="125">
        <f t="shared" si="21"/>
        <v>0</v>
      </c>
    </row>
    <row r="157" spans="1:22" s="8" customFormat="1" hidden="1" x14ac:dyDescent="0.25">
      <c r="A157">
        <v>152</v>
      </c>
      <c r="B157" s="8" t="s">
        <v>192</v>
      </c>
      <c r="C157" s="12" t="str">
        <f>IFERROR(VLOOKUP(B157,concorrenti!A:C,3,0)," ")</f>
        <v>C</v>
      </c>
      <c r="D157" s="12">
        <f>VLOOKUP(B157,concorrenti!A:E,5,0)</f>
        <v>0</v>
      </c>
      <c r="E157" s="56" t="str">
        <f>VLOOKUP(B157,concorrenti!A$2:G$323,2,0)</f>
        <v>VCC COMO</v>
      </c>
      <c r="F157" s="118">
        <f>IFERROR(VLOOKUP(B157,'TROFEO Nora'!A$11:Q$99,17,0),0)</f>
        <v>0</v>
      </c>
      <c r="G157" s="119">
        <f>IFERROR(VLOOKUP(B157,Castellotti!A$11:Q$102,17,0),0)</f>
        <v>0</v>
      </c>
      <c r="H157" s="119">
        <f>IFERROR(VLOOKUP(B157,'Castelli Pavesi'!A$12:Q$100,17,0),0)</f>
        <v>0</v>
      </c>
      <c r="I157" s="118">
        <f>IFERROR(VLOOKUP(B157,'Coppa Monza'!A$12:Q$100,17,0),0)</f>
        <v>0</v>
      </c>
      <c r="J157" s="118">
        <f>IFERROR(VLOOKUP(B157,Maserati!A$12:P$100,16,0),0)</f>
        <v>0</v>
      </c>
      <c r="K157" s="119">
        <f>IFERROR(VLOOKUP(B157,Solidarietà!A$12:P$100,16,0),0)</f>
        <v>0</v>
      </c>
      <c r="L157" s="120">
        <f>IFERROR(VLOOKUP(B157,Lario!A:Q,16,0),0)</f>
        <v>0</v>
      </c>
      <c r="M157" s="118">
        <f>IFERROR(VLOOKUP(C157,Lario!B:R,16,0),0)</f>
        <v>0</v>
      </c>
      <c r="N157" s="118">
        <f>IFERROR(VLOOKUP(B157,'200 Miglia CR'!A:P,16,0),0)</f>
        <v>0</v>
      </c>
      <c r="O157" s="119">
        <f>IFERROR(VLOOKUP($B157,Ambrosiano!A$12:P$100,16,0),0)</f>
        <v>0</v>
      </c>
      <c r="P157" s="122"/>
      <c r="Q157" s="120">
        <f t="shared" si="19"/>
        <v>0</v>
      </c>
      <c r="S157" s="123">
        <f t="shared" si="20"/>
        <v>0</v>
      </c>
      <c r="T157" s="121" t="e">
        <f>VLOOKUP(S157,Regolamento!J$6:L$14,3,0)</f>
        <v>#N/A</v>
      </c>
      <c r="V157" s="125">
        <f t="shared" si="21"/>
        <v>0</v>
      </c>
    </row>
    <row r="158" spans="1:22" s="8" customFormat="1" hidden="1" x14ac:dyDescent="0.25">
      <c r="A158">
        <v>153</v>
      </c>
      <c r="B158" t="s">
        <v>175</v>
      </c>
      <c r="C158" s="12" t="str">
        <f>IFERROR(VLOOKUP(B158,concorrenti!A:C,3,0)," ")</f>
        <v>C</v>
      </c>
      <c r="D158" s="12">
        <f>VLOOKUP(B158,concorrenti!A:E,5,0)</f>
        <v>0</v>
      </c>
      <c r="E158" s="56" t="str">
        <f>VLOOKUP(B158,concorrenti!A$2:G$323,2,0)</f>
        <v>OROBICO</v>
      </c>
      <c r="F158" s="118">
        <f>IFERROR(VLOOKUP(B158,'TROFEO Nora'!A$11:Q$99,17,0),0)</f>
        <v>0</v>
      </c>
      <c r="G158" s="119">
        <f>IFERROR(VLOOKUP(B158,Castellotti!A$11:Q$102,17,0),0)</f>
        <v>0</v>
      </c>
      <c r="H158" s="119">
        <f>IFERROR(VLOOKUP(B158,'Castelli Pavesi'!A$12:Q$100,17,0),0)</f>
        <v>0</v>
      </c>
      <c r="I158" s="118">
        <f>IFERROR(VLOOKUP(B158,'Coppa Monza'!A$12:Q$100,17,0),0)</f>
        <v>0</v>
      </c>
      <c r="J158" s="118">
        <f>IFERROR(VLOOKUP(B158,Maserati!A$12:P$100,16,0),0)</f>
        <v>0</v>
      </c>
      <c r="K158" s="119">
        <f>IFERROR(VLOOKUP(B158,Solidarietà!A$12:P$100,16,0),0)</f>
        <v>0</v>
      </c>
      <c r="L158" s="118">
        <f>IFERROR(VLOOKUP(B158,Lario!A:Q,16,0),0)</f>
        <v>0</v>
      </c>
      <c r="M158" s="118">
        <f>IFERROR(VLOOKUP(C158,Lario!B:R,16,0),0)</f>
        <v>0</v>
      </c>
      <c r="N158" s="118">
        <f>IFERROR(VLOOKUP(B158,'200 Miglia CR'!A:P,16,0),0)</f>
        <v>0</v>
      </c>
      <c r="O158" s="119">
        <f>IFERROR(VLOOKUP($B158,Ambrosiano!A$12:P$100,16,0),0)</f>
        <v>0</v>
      </c>
      <c r="P158" s="122"/>
      <c r="Q158" s="120">
        <f t="shared" si="19"/>
        <v>0</v>
      </c>
      <c r="S158" s="123">
        <f t="shared" si="20"/>
        <v>0</v>
      </c>
      <c r="T158" s="124" t="e">
        <f>VLOOKUP(S158,Regolamento!J$6:L$14,3,0)</f>
        <v>#N/A</v>
      </c>
      <c r="V158" s="125">
        <f t="shared" si="21"/>
        <v>0</v>
      </c>
    </row>
    <row r="159" spans="1:22" s="8" customFormat="1" hidden="1" x14ac:dyDescent="0.25">
      <c r="A159">
        <v>154</v>
      </c>
      <c r="B159" s="67" t="s">
        <v>524</v>
      </c>
      <c r="C159" s="12" t="str">
        <f>IFERROR(VLOOKUP(B159,concorrenti!A:C,3,0)," ")</f>
        <v>C</v>
      </c>
      <c r="D159" s="12">
        <f>VLOOKUP(B159,concorrenti!A:E,5,0)</f>
        <v>0</v>
      </c>
      <c r="E159" s="56" t="str">
        <f>VLOOKUP(B159,concorrenti!A$2:G$323,2,0)</f>
        <v>CAVEM</v>
      </c>
      <c r="F159" s="118">
        <f>IFERROR(VLOOKUP(B159,'TROFEO Nora'!A$11:Q$99,17,0),0)</f>
        <v>0</v>
      </c>
      <c r="G159" s="119">
        <f>IFERROR(VLOOKUP(B159,Castellotti!A$11:Q$102,17,0),0)</f>
        <v>0</v>
      </c>
      <c r="H159" s="119">
        <f>IFERROR(VLOOKUP(B159,'Castelli Pavesi'!A$12:Q$100,17,0),0)</f>
        <v>0</v>
      </c>
      <c r="I159" s="118">
        <f>IFERROR(VLOOKUP(B159,'Coppa Monza'!A$12:Q$100,17,0),0)</f>
        <v>0</v>
      </c>
      <c r="J159" s="118">
        <f>IFERROR(VLOOKUP(B159,Maserati!A$12:P$100,16,0),0)</f>
        <v>0</v>
      </c>
      <c r="K159" s="119">
        <f>IFERROR(VLOOKUP(B159,Solidarietà!A$12:P$100,16,0),0)</f>
        <v>0</v>
      </c>
      <c r="L159" s="118">
        <f>IFERROR(VLOOKUP(B159,Lario!A:Q,16,0),0)</f>
        <v>0</v>
      </c>
      <c r="M159" s="118">
        <f>IFERROR(VLOOKUP(C159,Lario!B:R,16,0),0)</f>
        <v>0</v>
      </c>
      <c r="N159" s="118">
        <f>IFERROR(VLOOKUP(B159,'200 Miglia CR'!A:P,16,0),0)</f>
        <v>0</v>
      </c>
      <c r="O159" s="119">
        <f>IFERROR(VLOOKUP($B159,Ambrosiano!A$12:P$100,16,0),0)</f>
        <v>0</v>
      </c>
      <c r="P159" s="122"/>
      <c r="Q159" s="120">
        <f t="shared" si="19"/>
        <v>0</v>
      </c>
      <c r="S159" s="123">
        <f t="shared" si="20"/>
        <v>0</v>
      </c>
      <c r="T159" s="121" t="e">
        <f>VLOOKUP(S159,Regolamento!J$6:L$14,3,0)</f>
        <v>#N/A</v>
      </c>
      <c r="V159" s="125">
        <f t="shared" si="21"/>
        <v>0</v>
      </c>
    </row>
    <row r="160" spans="1:22" s="8" customFormat="1" hidden="1" x14ac:dyDescent="0.25">
      <c r="A160">
        <v>155</v>
      </c>
      <c r="B160" s="8" t="s">
        <v>328</v>
      </c>
      <c r="C160" s="12" t="str">
        <f>IFERROR(VLOOKUP(B160,concorrenti!A:C,3,0)," ")</f>
        <v>C</v>
      </c>
      <c r="D160" s="12">
        <f>VLOOKUP(B160,concorrenti!A:E,5,0)</f>
        <v>0</v>
      </c>
      <c r="E160" s="56" t="str">
        <f>VLOOKUP(B160,concorrenti!A$2:G$323,2,0)</f>
        <v>VCC CARDUCCI</v>
      </c>
      <c r="F160" s="118">
        <f>IFERROR(VLOOKUP(B160,'TROFEO Nora'!A$11:Q$99,17,0),0)</f>
        <v>0</v>
      </c>
      <c r="G160" s="119">
        <f>IFERROR(VLOOKUP(B160,Castellotti!A$11:Q$102,17,0),0)</f>
        <v>0</v>
      </c>
      <c r="H160" s="119">
        <f>IFERROR(VLOOKUP(B160,'Castelli Pavesi'!A$12:Q$100,17,0),0)</f>
        <v>0</v>
      </c>
      <c r="I160" s="118">
        <f>IFERROR(VLOOKUP(B160,'Coppa Monza'!A$12:Q$100,17,0),0)</f>
        <v>0</v>
      </c>
      <c r="J160" s="118">
        <f>IFERROR(VLOOKUP(B160,Maserati!A$12:P$100,16,0),0)</f>
        <v>0</v>
      </c>
      <c r="K160" s="119">
        <f>IFERROR(VLOOKUP(B160,Solidarietà!A$12:P$100,16,0),0)</f>
        <v>0</v>
      </c>
      <c r="L160" s="118">
        <f>IFERROR(VLOOKUP(B160,Lario!A:Q,16,0),0)</f>
        <v>0</v>
      </c>
      <c r="M160" s="118">
        <f>IFERROR(VLOOKUP(C160,Lario!B:R,16,0),0)</f>
        <v>0</v>
      </c>
      <c r="N160" s="118">
        <f>IFERROR(VLOOKUP(B160,'200 Miglia CR'!A:P,16,0),0)</f>
        <v>0</v>
      </c>
      <c r="O160" s="119">
        <f>IFERROR(VLOOKUP($B160,Ambrosiano!A$12:P$100,16,0),0)</f>
        <v>0</v>
      </c>
      <c r="P160" s="122"/>
      <c r="Q160" s="120">
        <f t="shared" si="19"/>
        <v>0</v>
      </c>
      <c r="S160" s="123">
        <f t="shared" si="20"/>
        <v>0</v>
      </c>
      <c r="T160" s="121" t="e">
        <f>VLOOKUP(S160,Regolamento!J$6:L$14,3,0)</f>
        <v>#N/A</v>
      </c>
      <c r="V160" s="125">
        <f t="shared" si="21"/>
        <v>0</v>
      </c>
    </row>
    <row r="161" spans="1:23" s="8" customFormat="1" hidden="1" x14ac:dyDescent="0.25">
      <c r="A161">
        <v>156</v>
      </c>
      <c r="B161" s="67" t="s">
        <v>374</v>
      </c>
      <c r="C161" s="12" t="str">
        <f>IFERROR(VLOOKUP(B161,concorrenti!A:C,3,0)," ")</f>
        <v>C</v>
      </c>
      <c r="D161" s="12">
        <f>VLOOKUP(B161,concorrenti!A:E,5,0)</f>
        <v>0</v>
      </c>
      <c r="E161" s="56" t="str">
        <f>VLOOKUP(B161,concorrenti!A$2:G$323,2,0)</f>
        <v>VCC CARDUCCI</v>
      </c>
      <c r="F161" s="118">
        <f>IFERROR(VLOOKUP(B161,'TROFEO Nora'!A$11:Q$99,17,0),0)</f>
        <v>0</v>
      </c>
      <c r="G161" s="119">
        <f>IFERROR(VLOOKUP(B161,Castellotti!A$11:Q$102,17,0),0)</f>
        <v>0</v>
      </c>
      <c r="H161" s="119">
        <f>IFERROR(VLOOKUP(B161,'Castelli Pavesi'!A$12:Q$100,17,0),0)</f>
        <v>0</v>
      </c>
      <c r="I161" s="118">
        <f>IFERROR(VLOOKUP(B161,'Coppa Monza'!A$12:Q$100,17,0),0)</f>
        <v>0</v>
      </c>
      <c r="J161" s="118">
        <f>IFERROR(VLOOKUP(B161,Maserati!A$12:P$100,16,0),0)</f>
        <v>0</v>
      </c>
      <c r="K161" s="119">
        <f>IFERROR(VLOOKUP(B161,Solidarietà!A$12:P$100,16,0),0)</f>
        <v>0</v>
      </c>
      <c r="L161" s="118">
        <f>IFERROR(VLOOKUP(B161,Lario!A:Q,16,0),0)</f>
        <v>0</v>
      </c>
      <c r="M161" s="118">
        <f>IFERROR(VLOOKUP(C161,Lario!B:R,16,0),0)</f>
        <v>0</v>
      </c>
      <c r="N161" s="118">
        <f>IFERROR(VLOOKUP(B161,'200 Miglia CR'!A:P,16,0),0)</f>
        <v>0</v>
      </c>
      <c r="O161" s="119">
        <f>IFERROR(VLOOKUP($B161,Ambrosiano!A$12:P$100,16,0),0)</f>
        <v>0</v>
      </c>
      <c r="P161" s="122"/>
      <c r="Q161" s="120">
        <f t="shared" si="19"/>
        <v>0</v>
      </c>
      <c r="S161" s="123">
        <f t="shared" si="20"/>
        <v>0</v>
      </c>
      <c r="T161" s="121" t="e">
        <f>VLOOKUP(S161,Regolamento!J$6:L$14,3,0)</f>
        <v>#N/A</v>
      </c>
      <c r="V161" s="125">
        <f t="shared" si="21"/>
        <v>0</v>
      </c>
    </row>
    <row r="162" spans="1:23" s="8" customFormat="1" hidden="1" x14ac:dyDescent="0.25">
      <c r="A162">
        <v>157</v>
      </c>
      <c r="B162" s="59" t="s">
        <v>518</v>
      </c>
      <c r="C162" s="12" t="str">
        <f>IFERROR(VLOOKUP(B162,concorrenti!A:C,3,0)," ")</f>
        <v>C</v>
      </c>
      <c r="D162" s="12">
        <f>VLOOKUP(B162,concorrenti!A:E,5,0)</f>
        <v>0</v>
      </c>
      <c r="E162" s="56" t="str">
        <f>VLOOKUP(B162,concorrenti!A$2:G$323,2,0)</f>
        <v>CAVEC</v>
      </c>
      <c r="F162" s="118">
        <f>IFERROR(VLOOKUP(B162,'TROFEO Nora'!A$11:Q$99,17,0),0)</f>
        <v>0</v>
      </c>
      <c r="G162" s="119">
        <f>IFERROR(VLOOKUP(B162,Castellotti!A$11:Q$102,17,0),0)</f>
        <v>0</v>
      </c>
      <c r="H162" s="119">
        <f>IFERROR(VLOOKUP(B162,'Castelli Pavesi'!A$12:Q$100,17,0),0)</f>
        <v>0</v>
      </c>
      <c r="I162" s="118">
        <f>IFERROR(VLOOKUP(B162,'Coppa Monza'!A$12:Q$100,17,0),0)</f>
        <v>0</v>
      </c>
      <c r="J162" s="118">
        <f>IFERROR(VLOOKUP(B162,Maserati!A$12:P$100,16,0),0)</f>
        <v>0</v>
      </c>
      <c r="K162" s="119">
        <f>IFERROR(VLOOKUP(B162,Solidarietà!A$12:P$100,16,0),0)</f>
        <v>0</v>
      </c>
      <c r="L162" s="118">
        <f>IFERROR(VLOOKUP(B162,Lario!A:Q,16,0),0)</f>
        <v>0</v>
      </c>
      <c r="M162" s="118">
        <f>IFERROR(VLOOKUP(C162,Lario!B:R,16,0),0)</f>
        <v>0</v>
      </c>
      <c r="N162" s="118">
        <f>IFERROR(VLOOKUP(B162,'200 Miglia CR'!A:P,16,0),0)</f>
        <v>0</v>
      </c>
      <c r="O162" s="119">
        <f>IFERROR(VLOOKUP($B162,Ambrosiano!A$12:P$100,16,0),0)</f>
        <v>0</v>
      </c>
      <c r="P162" s="122"/>
      <c r="Q162" s="120">
        <f t="shared" si="19"/>
        <v>0</v>
      </c>
      <c r="S162" s="123">
        <f t="shared" si="20"/>
        <v>0</v>
      </c>
      <c r="T162" s="121" t="e">
        <f>VLOOKUP(S162,Regolamento!J$6:L$14,3,0)</f>
        <v>#N/A</v>
      </c>
      <c r="V162" s="125">
        <f t="shared" si="21"/>
        <v>0</v>
      </c>
    </row>
    <row r="163" spans="1:23" s="8" customFormat="1" hidden="1" x14ac:dyDescent="0.25">
      <c r="A163">
        <v>158</v>
      </c>
      <c r="B163" s="67" t="s">
        <v>268</v>
      </c>
      <c r="C163" s="12" t="str">
        <f>IFERROR(VLOOKUP(B163,concorrenti!A:C,3,0)," ")</f>
        <v>C</v>
      </c>
      <c r="D163" s="12">
        <f>VLOOKUP(B163,concorrenti!A:E,5,0)</f>
        <v>0</v>
      </c>
      <c r="E163" s="56" t="str">
        <f>VLOOKUP(B163,concorrenti!A$2:G$323,2,0)</f>
        <v>OROBICO</v>
      </c>
      <c r="F163" s="118">
        <f>IFERROR(VLOOKUP(B163,'TROFEO Nora'!A$11:Q$99,17,0),0)</f>
        <v>0</v>
      </c>
      <c r="G163" s="119">
        <f>IFERROR(VLOOKUP(B163,Castellotti!A$11:Q$102,17,0),0)</f>
        <v>0</v>
      </c>
      <c r="H163" s="119">
        <f>IFERROR(VLOOKUP(B163,'Castelli Pavesi'!A$12:Q$100,17,0),0)</f>
        <v>0</v>
      </c>
      <c r="I163" s="118">
        <f>IFERROR(VLOOKUP(B163,'Coppa Monza'!A$12:Q$100,17,0),0)</f>
        <v>0</v>
      </c>
      <c r="J163" s="118">
        <f>IFERROR(VLOOKUP(B163,Maserati!A$12:P$100,16,0),0)</f>
        <v>0</v>
      </c>
      <c r="K163" s="119">
        <f>IFERROR(VLOOKUP(B163,Solidarietà!A$12:P$100,16,0),0)</f>
        <v>0</v>
      </c>
      <c r="L163" s="118">
        <f>IFERROR(VLOOKUP(B163,Lario!A:Q,16,0),0)</f>
        <v>0</v>
      </c>
      <c r="M163" s="118">
        <f>IFERROR(VLOOKUP(C163,Lario!B:R,16,0),0)</f>
        <v>0</v>
      </c>
      <c r="N163" s="118">
        <f>IFERROR(VLOOKUP(B163,'200 Miglia CR'!A:P,16,0),0)</f>
        <v>0</v>
      </c>
      <c r="O163" s="119">
        <f>IFERROR(VLOOKUP($B163,Ambrosiano!A$12:P$100,16,0),0)</f>
        <v>0</v>
      </c>
      <c r="P163" s="122"/>
      <c r="Q163" s="120">
        <f t="shared" si="19"/>
        <v>0</v>
      </c>
      <c r="S163" s="123">
        <f t="shared" si="20"/>
        <v>0</v>
      </c>
      <c r="T163" s="121" t="e">
        <f>VLOOKUP(S163,Regolamento!J$6:L$14,3,0)</f>
        <v>#N/A</v>
      </c>
      <c r="V163" s="125">
        <f t="shared" si="21"/>
        <v>0</v>
      </c>
    </row>
    <row r="164" spans="1:23" s="8" customFormat="1" hidden="1" x14ac:dyDescent="0.25">
      <c r="A164">
        <v>159</v>
      </c>
      <c r="B164" s="67" t="s">
        <v>531</v>
      </c>
      <c r="C164" s="12" t="str">
        <f>IFERROR(VLOOKUP(B164,concorrenti!A:C,3,0)," ")</f>
        <v>B</v>
      </c>
      <c r="D164" s="12">
        <f>VLOOKUP(B164,concorrenti!A:E,5,0)</f>
        <v>0</v>
      </c>
      <c r="E164" s="56" t="str">
        <f>VLOOKUP(B164,concorrenti!A$2:G$323,2,0)</f>
        <v>MWVCC</v>
      </c>
      <c r="F164" s="118">
        <f>IFERROR(VLOOKUP(B164,'TROFEO Nora'!A$11:Q$99,17,0),0)</f>
        <v>0</v>
      </c>
      <c r="G164" s="119">
        <f>IFERROR(VLOOKUP(B164,Castellotti!A$11:Q$102,17,0),0)</f>
        <v>0</v>
      </c>
      <c r="H164" s="119">
        <f>IFERROR(VLOOKUP(B164,'Castelli Pavesi'!A$12:Q$100,17,0),0)</f>
        <v>0</v>
      </c>
      <c r="I164" s="118">
        <f>IFERROR(VLOOKUP(B164,'Coppa Monza'!A$12:Q$100,17,0),0)</f>
        <v>0</v>
      </c>
      <c r="J164" s="118">
        <f>IFERROR(VLOOKUP(B164,Maserati!A$12:P$100,16,0),0)</f>
        <v>0</v>
      </c>
      <c r="K164" s="119">
        <f>IFERROR(VLOOKUP(B164,Solidarietà!A$12:P$100,16,0),0)</f>
        <v>0</v>
      </c>
      <c r="L164" s="118">
        <f>IFERROR(VLOOKUP(B164,Lario!A:Q,16,0),0)</f>
        <v>0</v>
      </c>
      <c r="M164" s="118">
        <f>IFERROR(VLOOKUP(C164,Lario!B:R,16,0),0)</f>
        <v>0</v>
      </c>
      <c r="N164" s="118">
        <f>IFERROR(VLOOKUP(B164,'200 Miglia CR'!A:P,16,0),0)</f>
        <v>0</v>
      </c>
      <c r="O164" s="119">
        <f>IFERROR(VLOOKUP($B164,Ambrosiano!A$12:P$100,16,0),0)</f>
        <v>0</v>
      </c>
      <c r="P164" s="122"/>
      <c r="Q164" s="120">
        <f t="shared" si="19"/>
        <v>0</v>
      </c>
      <c r="S164" s="123">
        <f t="shared" si="20"/>
        <v>0</v>
      </c>
      <c r="T164" s="121" t="e">
        <f>VLOOKUP(S164,Regolamento!J$6:L$14,3,0)</f>
        <v>#N/A</v>
      </c>
      <c r="V164" s="125">
        <f t="shared" si="21"/>
        <v>0</v>
      </c>
    </row>
    <row r="165" spans="1:23" hidden="1" x14ac:dyDescent="0.25">
      <c r="A165">
        <v>160</v>
      </c>
      <c r="B165" s="8" t="s">
        <v>255</v>
      </c>
      <c r="C165" s="12" t="str">
        <f>IFERROR(VLOOKUP(B165,concorrenti!A:C,3,0)," ")</f>
        <v>C</v>
      </c>
      <c r="D165" s="12">
        <f>VLOOKUP(B165,concorrenti!A:E,5,0)</f>
        <v>0</v>
      </c>
      <c r="E165" s="56" t="str">
        <f>VLOOKUP(B165,concorrenti!A$2:G$323,2,0)</f>
        <v>VCC COMO</v>
      </c>
      <c r="F165" s="118">
        <f>IFERROR(VLOOKUP(B165,'TROFEO Nora'!A$11:Q$99,17,0),0)</f>
        <v>0</v>
      </c>
      <c r="G165" s="119">
        <f>IFERROR(VLOOKUP(B165,Castellotti!A$11:Q$102,17,0),0)</f>
        <v>0</v>
      </c>
      <c r="H165" s="119">
        <f>IFERROR(VLOOKUP(B165,'Castelli Pavesi'!A$12:Q$100,17,0),0)</f>
        <v>0</v>
      </c>
      <c r="I165" s="118">
        <f>IFERROR(VLOOKUP(B165,'Coppa Monza'!A$12:Q$100,17,0),0)</f>
        <v>0</v>
      </c>
      <c r="J165" s="118">
        <f>IFERROR(VLOOKUP(B165,Maserati!A$12:P$100,16,0),0)</f>
        <v>0</v>
      </c>
      <c r="K165" s="119">
        <f>IFERROR(VLOOKUP(B165,Solidarietà!A$12:P$100,16,0),0)</f>
        <v>0</v>
      </c>
      <c r="L165" s="120">
        <f>IFERROR(VLOOKUP(B165,Lario!A:Q,16,0),0)</f>
        <v>0</v>
      </c>
      <c r="M165" s="118">
        <f>IFERROR(VLOOKUP(C165,Lario!B:R,16,0),0)</f>
        <v>0</v>
      </c>
      <c r="N165" s="118">
        <f>IFERROR(VLOOKUP(B165,'200 Miglia CR'!A:P,16,0),0)</f>
        <v>0</v>
      </c>
      <c r="O165" s="119">
        <f>IFERROR(VLOOKUP($B165,Ambrosiano!A$12:P$100,16,0),0)</f>
        <v>0</v>
      </c>
      <c r="P165" s="122"/>
      <c r="Q165" s="120">
        <f t="shared" si="19"/>
        <v>0</v>
      </c>
      <c r="R165" s="8"/>
      <c r="S165" s="123">
        <f t="shared" si="20"/>
        <v>0</v>
      </c>
      <c r="T165" s="121" t="e">
        <f>VLOOKUP(S165,Regolamento!J$6:L$14,3,0)</f>
        <v>#N/A</v>
      </c>
      <c r="U165" s="8"/>
      <c r="V165" s="125">
        <f t="shared" si="21"/>
        <v>0</v>
      </c>
      <c r="W165" s="8"/>
    </row>
    <row r="166" spans="1:23" hidden="1" x14ac:dyDescent="0.25">
      <c r="A166">
        <v>161</v>
      </c>
      <c r="B166" s="8" t="s">
        <v>504</v>
      </c>
      <c r="C166" s="12" t="str">
        <f>IFERROR(VLOOKUP(B166,concorrenti!A:C,3,0)," ")</f>
        <v>C</v>
      </c>
      <c r="D166" s="12" t="str">
        <f>VLOOKUP(B166,concorrenti!A:E,5,0)</f>
        <v>X</v>
      </c>
      <c r="E166" s="56" t="str">
        <f>VLOOKUP(B166,concorrenti!A$2:G$323,2,0)</f>
        <v>VCC CARDUCCI</v>
      </c>
      <c r="F166" s="118">
        <f>IFERROR(VLOOKUP(B166,'TROFEO Nora'!A$11:Q$99,17,0),0)</f>
        <v>0</v>
      </c>
      <c r="G166" s="119">
        <f>IFERROR(VLOOKUP(B166,Castellotti!A$11:Q$102,17,0),0)</f>
        <v>0</v>
      </c>
      <c r="H166" s="119">
        <f>IFERROR(VLOOKUP(B166,'Castelli Pavesi'!A$12:Q$100,17,0),0)</f>
        <v>0</v>
      </c>
      <c r="I166" s="118">
        <f>IFERROR(VLOOKUP(B166,'Coppa Monza'!A$12:Q$100,17,0),0)</f>
        <v>0</v>
      </c>
      <c r="J166" s="119">
        <f>IFERROR(VLOOKUP(B166,Maserati!A$12:P$100,16,0),0)</f>
        <v>0</v>
      </c>
      <c r="K166" s="119">
        <f>IFERROR(VLOOKUP(B166,Solidarietà!A$12:P$100,16,0),0)</f>
        <v>0</v>
      </c>
      <c r="L166" s="118">
        <f>IFERROR(VLOOKUP(B166,Lario!A:Q,16,0),0)</f>
        <v>0</v>
      </c>
      <c r="M166" s="118">
        <f>IFERROR(VLOOKUP(C166,Lario!B:R,16,0),0)</f>
        <v>0</v>
      </c>
      <c r="N166" s="118">
        <f>IFERROR(VLOOKUP(B166,'200 Miglia CR'!A:P,16,0),0)</f>
        <v>0</v>
      </c>
      <c r="O166" s="119">
        <f>IFERROR(VLOOKUP($B166,Ambrosiano!A$12:P$100,16,0),0)</f>
        <v>0</v>
      </c>
      <c r="P166" s="122"/>
      <c r="Q166" s="120">
        <f t="shared" ref="Q166:Q197" si="22">SUM(F166:O166)</f>
        <v>0</v>
      </c>
      <c r="R166" s="8"/>
      <c r="S166" s="123">
        <f t="shared" ref="S166:S197" si="23">COUNTIF(F166:O166,"&lt;&gt;0")</f>
        <v>0</v>
      </c>
      <c r="T166" s="121" t="e">
        <f>VLOOKUP(S166,Regolamento!J$6:L$14,3,0)</f>
        <v>#N/A</v>
      </c>
      <c r="U166" s="8"/>
      <c r="V166" s="125">
        <f t="shared" ref="V166:V197" si="24">IFERROR(+T166*Q166,0)</f>
        <v>0</v>
      </c>
      <c r="W166" s="8"/>
    </row>
    <row r="167" spans="1:23" hidden="1" x14ac:dyDescent="0.25">
      <c r="A167">
        <v>162</v>
      </c>
      <c r="B167" s="59" t="s">
        <v>516</v>
      </c>
      <c r="C167" s="12" t="str">
        <f>IFERROR(VLOOKUP(B167,concorrenti!A:C,3,0)," ")</f>
        <v>C</v>
      </c>
      <c r="D167" s="12">
        <f>VLOOKUP(B167,concorrenti!A:E,5,0)</f>
        <v>0</v>
      </c>
      <c r="E167" s="56" t="str">
        <f>VLOOKUP(B167,concorrenti!A$2:G$323,2,0)</f>
        <v>CAVEC</v>
      </c>
      <c r="F167" s="118">
        <f>IFERROR(VLOOKUP(B167,'TROFEO Nora'!A$11:Q$99,17,0),0)</f>
        <v>0</v>
      </c>
      <c r="G167" s="119">
        <f>IFERROR(VLOOKUP(B167,Castellotti!A$11:Q$102,17,0),0)</f>
        <v>0</v>
      </c>
      <c r="H167" s="119">
        <f>IFERROR(VLOOKUP(B167,'Castelli Pavesi'!A$12:Q$100,17,0),0)</f>
        <v>0</v>
      </c>
      <c r="I167" s="118">
        <f>IFERROR(VLOOKUP(B167,'Coppa Monza'!A$12:Q$100,17,0),0)</f>
        <v>0</v>
      </c>
      <c r="J167" s="118">
        <f>IFERROR(VLOOKUP(B167,Maserati!A$12:P$100,16,0),0)</f>
        <v>0</v>
      </c>
      <c r="K167" s="119">
        <f>IFERROR(VLOOKUP(B167,Solidarietà!A$12:P$100,16,0),0)</f>
        <v>0</v>
      </c>
      <c r="L167" s="118">
        <f>IFERROR(VLOOKUP(B167,Lario!A:Q,16,0),0)</f>
        <v>0</v>
      </c>
      <c r="M167" s="118">
        <f>IFERROR(VLOOKUP(C167,Lario!B:R,16,0),0)</f>
        <v>0</v>
      </c>
      <c r="N167" s="118">
        <f>IFERROR(VLOOKUP(B167,'200 Miglia CR'!A:P,16,0),0)</f>
        <v>0</v>
      </c>
      <c r="O167" s="119">
        <f>IFERROR(VLOOKUP($B167,Ambrosiano!A$12:P$100,16,0),0)</f>
        <v>0</v>
      </c>
      <c r="P167" s="122"/>
      <c r="Q167" s="120">
        <f t="shared" si="22"/>
        <v>0</v>
      </c>
      <c r="R167" s="8"/>
      <c r="S167" s="123">
        <f t="shared" si="23"/>
        <v>0</v>
      </c>
      <c r="T167" s="121" t="e">
        <f>VLOOKUP(S167,Regolamento!J$6:L$14,3,0)</f>
        <v>#N/A</v>
      </c>
      <c r="U167" s="8"/>
      <c r="V167" s="125">
        <f t="shared" si="24"/>
        <v>0</v>
      </c>
      <c r="W167" s="8"/>
    </row>
    <row r="168" spans="1:23" hidden="1" x14ac:dyDescent="0.25">
      <c r="A168">
        <v>163</v>
      </c>
      <c r="B168" s="8" t="s">
        <v>508</v>
      </c>
      <c r="C168" s="12" t="str">
        <f>IFERROR(VLOOKUP(B168,concorrenti!A:C,3,0)," ")</f>
        <v>C</v>
      </c>
      <c r="D168" s="12">
        <f>VLOOKUP(B168,concorrenti!A:E,5,0)</f>
        <v>0</v>
      </c>
      <c r="E168" s="56" t="str">
        <f>VLOOKUP(B168,concorrenti!A$2:G$323,2,0)</f>
        <v>VCC CARDUCCI</v>
      </c>
      <c r="F168" s="118">
        <f>IFERROR(VLOOKUP(B168,'TROFEO Nora'!A$11:Q$99,17,0),0)</f>
        <v>0</v>
      </c>
      <c r="G168" s="119">
        <f>IFERROR(VLOOKUP(B168,Castellotti!A$11:Q$102,17,0),0)</f>
        <v>0</v>
      </c>
      <c r="H168" s="119">
        <f>IFERROR(VLOOKUP(B168,'Castelli Pavesi'!A$12:Q$100,17,0),0)</f>
        <v>0</v>
      </c>
      <c r="I168" s="118">
        <f>IFERROR(VLOOKUP(B168,'Coppa Monza'!A$12:Q$100,17,0),0)</f>
        <v>0</v>
      </c>
      <c r="J168" s="118">
        <f>IFERROR(VLOOKUP(B168,Maserati!A$12:P$100,16,0),0)</f>
        <v>0</v>
      </c>
      <c r="K168" s="119">
        <f>IFERROR(VLOOKUP(B168,Solidarietà!A$12:P$100,16,0),0)</f>
        <v>0</v>
      </c>
      <c r="L168" s="118">
        <f>IFERROR(VLOOKUP(B168,Lario!A:Q,16,0),0)</f>
        <v>0</v>
      </c>
      <c r="M168" s="118">
        <f>IFERROR(VLOOKUP(C168,Lario!B:R,16,0),0)</f>
        <v>0</v>
      </c>
      <c r="N168" s="118">
        <f>IFERROR(VLOOKUP(B168,'200 Miglia CR'!A:P,16,0),0)</f>
        <v>0</v>
      </c>
      <c r="O168" s="119">
        <f>IFERROR(VLOOKUP($B168,Ambrosiano!A$12:P$100,16,0),0)</f>
        <v>0</v>
      </c>
      <c r="P168" s="122"/>
      <c r="Q168" s="120">
        <f t="shared" si="22"/>
        <v>0</v>
      </c>
      <c r="R168" s="8"/>
      <c r="S168" s="123">
        <f t="shared" si="23"/>
        <v>0</v>
      </c>
      <c r="T168" s="121" t="e">
        <f>VLOOKUP(S168,Regolamento!J$6:L$14,3,0)</f>
        <v>#N/A</v>
      </c>
      <c r="U168" s="8"/>
      <c r="V168" s="125">
        <f t="shared" si="24"/>
        <v>0</v>
      </c>
      <c r="W168" s="8"/>
    </row>
    <row r="169" spans="1:23" hidden="1" x14ac:dyDescent="0.25">
      <c r="A169">
        <v>164</v>
      </c>
      <c r="B169" s="8" t="s">
        <v>503</v>
      </c>
      <c r="C169" s="12" t="str">
        <f>IFERROR(VLOOKUP(B169,concorrenti!A:C,3,0)," ")</f>
        <v>C</v>
      </c>
      <c r="D169" s="12">
        <f>VLOOKUP(B169,concorrenti!A:E,5,0)</f>
        <v>0</v>
      </c>
      <c r="E169" s="56" t="str">
        <f>VLOOKUP(B169,concorrenti!A$2:G$323,2,0)</f>
        <v>VCC CARDUCCI</v>
      </c>
      <c r="F169" s="118">
        <f>IFERROR(VLOOKUP(B169,'TROFEO Nora'!A$11:Q$99,17,0),0)</f>
        <v>0</v>
      </c>
      <c r="G169" s="119">
        <f>IFERROR(VLOOKUP(B169,Castellotti!A$11:Q$102,17,0),0)</f>
        <v>0</v>
      </c>
      <c r="H169" s="119">
        <f>IFERROR(VLOOKUP(B169,'Castelli Pavesi'!A$12:Q$100,17,0),0)</f>
        <v>0</v>
      </c>
      <c r="I169" s="118">
        <f>IFERROR(VLOOKUP(B169,'Coppa Monza'!A$12:Q$100,17,0),0)</f>
        <v>0</v>
      </c>
      <c r="J169" s="118">
        <f>IFERROR(VLOOKUP(B169,Maserati!A$12:P$100,16,0),0)</f>
        <v>0</v>
      </c>
      <c r="K169" s="119">
        <f>IFERROR(VLOOKUP(B169,Solidarietà!A$12:P$100,16,0),0)</f>
        <v>0</v>
      </c>
      <c r="L169" s="118">
        <f>IFERROR(VLOOKUP(B169,Lario!A:Q,16,0),0)</f>
        <v>0</v>
      </c>
      <c r="M169" s="118">
        <f>IFERROR(VLOOKUP(C169,Lario!B:R,16,0),0)</f>
        <v>0</v>
      </c>
      <c r="N169" s="118">
        <f>IFERROR(VLOOKUP(B169,'200 Miglia CR'!A:P,16,0),0)</f>
        <v>0</v>
      </c>
      <c r="O169" s="119">
        <f>IFERROR(VLOOKUP($B169,Ambrosiano!A$12:P$100,16,0),0)</f>
        <v>0</v>
      </c>
      <c r="P169" s="122"/>
      <c r="Q169" s="120">
        <f t="shared" si="22"/>
        <v>0</v>
      </c>
      <c r="R169" s="8"/>
      <c r="S169" s="123">
        <f t="shared" si="23"/>
        <v>0</v>
      </c>
      <c r="T169" s="121" t="e">
        <f>VLOOKUP(S169,Regolamento!J$6:L$14,3,0)</f>
        <v>#N/A</v>
      </c>
      <c r="U169" s="8"/>
      <c r="V169" s="125">
        <f t="shared" si="24"/>
        <v>0</v>
      </c>
      <c r="W169" s="8"/>
    </row>
    <row r="170" spans="1:23" hidden="1" x14ac:dyDescent="0.25">
      <c r="A170">
        <v>165</v>
      </c>
      <c r="B170" s="59" t="s">
        <v>519</v>
      </c>
      <c r="C170" s="12" t="str">
        <f>IFERROR(VLOOKUP(B170,concorrenti!A:C,3,0)," ")</f>
        <v>C</v>
      </c>
      <c r="D170" s="12">
        <f>VLOOKUP(B170,concorrenti!A:E,5,0)</f>
        <v>0</v>
      </c>
      <c r="E170" s="56" t="str">
        <f>VLOOKUP(B170,concorrenti!A$2:G$323,2,0)</f>
        <v>HRC FASCIA D'ORO</v>
      </c>
      <c r="F170" s="118">
        <f>IFERROR(VLOOKUP(B170,'TROFEO Nora'!A$11:Q$99,17,0),0)</f>
        <v>0</v>
      </c>
      <c r="G170" s="119">
        <f>IFERROR(VLOOKUP(B170,Castellotti!A$11:Q$102,17,0),0)</f>
        <v>0</v>
      </c>
      <c r="H170" s="119">
        <f>IFERROR(VLOOKUP(B170,'Castelli Pavesi'!A$12:Q$100,17,0),0)</f>
        <v>0</v>
      </c>
      <c r="I170" s="118">
        <f>IFERROR(VLOOKUP(B170,'Coppa Monza'!A$12:Q$100,17,0),0)</f>
        <v>0</v>
      </c>
      <c r="J170" s="118">
        <f>IFERROR(VLOOKUP(B170,Maserati!A$12:P$100,16,0),0)</f>
        <v>0</v>
      </c>
      <c r="K170" s="119">
        <f>IFERROR(VLOOKUP(B170,Solidarietà!A$12:P$100,16,0),0)</f>
        <v>0</v>
      </c>
      <c r="L170" s="118">
        <f>IFERROR(VLOOKUP(B170,Lario!A:Q,16,0),0)</f>
        <v>0</v>
      </c>
      <c r="M170" s="118">
        <f>IFERROR(VLOOKUP(C170,Lario!B:R,16,0),0)</f>
        <v>0</v>
      </c>
      <c r="N170" s="118">
        <f>IFERROR(VLOOKUP(B170,'200 Miglia CR'!A:P,16,0),0)</f>
        <v>0</v>
      </c>
      <c r="O170" s="119">
        <f>IFERROR(VLOOKUP($B170,Ambrosiano!A$12:P$100,16,0),0)</f>
        <v>0</v>
      </c>
      <c r="P170" s="122"/>
      <c r="Q170" s="120">
        <f t="shared" si="22"/>
        <v>0</v>
      </c>
      <c r="R170" s="8"/>
      <c r="S170" s="123">
        <f t="shared" si="23"/>
        <v>0</v>
      </c>
      <c r="T170" s="121" t="e">
        <f>VLOOKUP(S170,Regolamento!J$6:L$14,3,0)</f>
        <v>#N/A</v>
      </c>
      <c r="U170" s="8"/>
      <c r="V170" s="125">
        <f t="shared" si="24"/>
        <v>0</v>
      </c>
      <c r="W170" s="8"/>
    </row>
    <row r="171" spans="1:23" hidden="1" x14ac:dyDescent="0.25">
      <c r="A171">
        <v>166</v>
      </c>
      <c r="B171" t="s">
        <v>507</v>
      </c>
      <c r="C171" s="12" t="str">
        <f>IFERROR(VLOOKUP(B171,concorrenti!A:C,3,0)," ")</f>
        <v>C</v>
      </c>
      <c r="D171" s="12">
        <f>VLOOKUP(B171,concorrenti!A:E,5,0)</f>
        <v>0</v>
      </c>
      <c r="E171" s="56" t="str">
        <f>VLOOKUP(B171,concorrenti!A$2:G$323,2,0)</f>
        <v xml:space="preserve"> VCC CARDUCCI</v>
      </c>
      <c r="F171" s="118">
        <f>IFERROR(VLOOKUP(B171,'TROFEO Nora'!A$11:Q$99,17,0),0)</f>
        <v>0</v>
      </c>
      <c r="G171" s="119">
        <f>IFERROR(VLOOKUP(B171,Castellotti!A$11:Q$102,17,0),0)</f>
        <v>0</v>
      </c>
      <c r="H171" s="119">
        <f>IFERROR(VLOOKUP(B171,'Castelli Pavesi'!A$12:Q$100,17,0),0)</f>
        <v>0</v>
      </c>
      <c r="I171" s="118">
        <f>IFERROR(VLOOKUP(B171,'Coppa Monza'!A$12:Q$100,17,0),0)</f>
        <v>0</v>
      </c>
      <c r="J171" s="118">
        <f>IFERROR(VLOOKUP(B171,Maserati!A$12:P$100,16,0),0)</f>
        <v>0</v>
      </c>
      <c r="K171" s="119">
        <f>IFERROR(VLOOKUP(B171,Solidarietà!A$12:P$100,16,0),0)</f>
        <v>0</v>
      </c>
      <c r="L171" s="118">
        <f>IFERROR(VLOOKUP(B171,Lario!A:Q,16,0),0)</f>
        <v>0</v>
      </c>
      <c r="M171" s="118">
        <f>IFERROR(VLOOKUP(C171,Lario!B:R,16,0),0)</f>
        <v>0</v>
      </c>
      <c r="N171" s="118">
        <f>IFERROR(VLOOKUP(B171,'200 Miglia CR'!A:P,16,0),0)</f>
        <v>0</v>
      </c>
      <c r="O171" s="119">
        <f>IFERROR(VLOOKUP($B171,Ambrosiano!A$12:P$100,16,0),0)</f>
        <v>0</v>
      </c>
      <c r="P171" s="122"/>
      <c r="Q171" s="120">
        <f t="shared" si="22"/>
        <v>0</v>
      </c>
      <c r="R171" s="8"/>
      <c r="S171" s="123">
        <f t="shared" si="23"/>
        <v>0</v>
      </c>
      <c r="T171" s="121" t="e">
        <f>VLOOKUP(S171,Regolamento!J$6:L$14,3,0)</f>
        <v>#N/A</v>
      </c>
      <c r="U171" s="8"/>
      <c r="V171" s="125">
        <f t="shared" si="24"/>
        <v>0</v>
      </c>
      <c r="W171" s="8"/>
    </row>
    <row r="172" spans="1:23" hidden="1" x14ac:dyDescent="0.25">
      <c r="A172">
        <v>167</v>
      </c>
      <c r="B172" s="59" t="s">
        <v>520</v>
      </c>
      <c r="C172" s="12" t="str">
        <f>IFERROR(VLOOKUP(B172,concorrenti!A:C,3,0)," ")</f>
        <v>C</v>
      </c>
      <c r="D172" s="12">
        <f>VLOOKUP(B172,concorrenti!A:E,5,0)</f>
        <v>0</v>
      </c>
      <c r="E172" s="56" t="str">
        <f>VLOOKUP(B172,concorrenti!A$2:G$323,2,0)</f>
        <v>CAVEC</v>
      </c>
      <c r="F172" s="118">
        <f>IFERROR(VLOOKUP(B172,'TROFEO Nora'!A$11:Q$99,17,0),0)</f>
        <v>0</v>
      </c>
      <c r="G172" s="119">
        <f>IFERROR(VLOOKUP(B172,Castellotti!A$11:Q$102,17,0),0)</f>
        <v>0</v>
      </c>
      <c r="H172" s="119">
        <f>IFERROR(VLOOKUP(B172,'Castelli Pavesi'!A$12:Q$100,17,0),0)</f>
        <v>0</v>
      </c>
      <c r="I172" s="118">
        <f>IFERROR(VLOOKUP(B172,'Coppa Monza'!A$12:Q$100,17,0),0)</f>
        <v>0</v>
      </c>
      <c r="J172" s="118">
        <f>IFERROR(VLOOKUP(B172,Maserati!A$12:P$100,16,0),0)</f>
        <v>0</v>
      </c>
      <c r="K172" s="119">
        <f>IFERROR(VLOOKUP(B172,Solidarietà!A$12:P$100,16,0),0)</f>
        <v>0</v>
      </c>
      <c r="L172" s="118">
        <f>IFERROR(VLOOKUP(B172,Lario!A:Q,16,0),0)</f>
        <v>0</v>
      </c>
      <c r="M172" s="118">
        <f>IFERROR(VLOOKUP(C172,Lario!B:R,16,0),0)</f>
        <v>0</v>
      </c>
      <c r="N172" s="118">
        <f>IFERROR(VLOOKUP(B172,'200 Miglia CR'!A:P,16,0),0)</f>
        <v>0</v>
      </c>
      <c r="O172" s="119">
        <f>IFERROR(VLOOKUP($B172,Ambrosiano!A$12:P$100,16,0),0)</f>
        <v>0</v>
      </c>
      <c r="P172" s="122"/>
      <c r="Q172" s="120">
        <f t="shared" si="22"/>
        <v>0</v>
      </c>
      <c r="R172" s="8"/>
      <c r="S172" s="123">
        <f t="shared" si="23"/>
        <v>0</v>
      </c>
      <c r="T172" s="121" t="e">
        <f>VLOOKUP(S172,Regolamento!J$6:L$14,3,0)</f>
        <v>#N/A</v>
      </c>
      <c r="U172" s="8"/>
      <c r="V172" s="125">
        <f t="shared" si="24"/>
        <v>0</v>
      </c>
      <c r="W172" s="8"/>
    </row>
    <row r="173" spans="1:23" hidden="1" x14ac:dyDescent="0.25">
      <c r="A173">
        <v>168</v>
      </c>
      <c r="B173" s="67" t="s">
        <v>532</v>
      </c>
      <c r="C173" s="12" t="str">
        <f>IFERROR(VLOOKUP(B173,concorrenti!A:C,3,0)," ")</f>
        <v>C</v>
      </c>
      <c r="D173" s="12">
        <f>VLOOKUP(B173,concorrenti!A:E,5,0)</f>
        <v>0</v>
      </c>
      <c r="E173" s="56" t="str">
        <f>VLOOKUP(B173,concorrenti!A$2:G$323,2,0)</f>
        <v>CAVEM</v>
      </c>
      <c r="F173" s="118">
        <f>IFERROR(VLOOKUP(B173,'TROFEO Nora'!A$11:Q$99,17,0),0)</f>
        <v>0</v>
      </c>
      <c r="G173" s="119">
        <f>IFERROR(VLOOKUP(B173,Castellotti!A$11:Q$102,17,0),0)</f>
        <v>0</v>
      </c>
      <c r="H173" s="119">
        <f>IFERROR(VLOOKUP(B173,'Castelli Pavesi'!A$12:Q$100,17,0),0)</f>
        <v>0</v>
      </c>
      <c r="I173" s="118">
        <f>IFERROR(VLOOKUP(B173,'Coppa Monza'!A$12:Q$100,17,0),0)</f>
        <v>0</v>
      </c>
      <c r="J173" s="118">
        <f>IFERROR(VLOOKUP(B173,Maserati!A$12:P$100,16,0),0)</f>
        <v>0</v>
      </c>
      <c r="K173" s="119">
        <f>IFERROR(VLOOKUP(B173,Solidarietà!A$12:P$100,16,0),0)</f>
        <v>0</v>
      </c>
      <c r="L173" s="118">
        <f>IFERROR(VLOOKUP(B173,Lario!A:Q,16,0),0)</f>
        <v>0</v>
      </c>
      <c r="M173" s="118">
        <f>IFERROR(VLOOKUP(C173,Lario!B:R,16,0),0)</f>
        <v>0</v>
      </c>
      <c r="N173" s="118">
        <f>IFERROR(VLOOKUP(B173,'200 Miglia CR'!A:P,16,0),0)</f>
        <v>0</v>
      </c>
      <c r="O173" s="119">
        <f>IFERROR(VLOOKUP($B173,Ambrosiano!A$12:P$100,16,0),0)</f>
        <v>0</v>
      </c>
      <c r="P173" s="122"/>
      <c r="Q173" s="120">
        <f t="shared" si="22"/>
        <v>0</v>
      </c>
      <c r="R173" s="8"/>
      <c r="S173" s="123">
        <f t="shared" si="23"/>
        <v>0</v>
      </c>
      <c r="T173" s="121" t="e">
        <f>VLOOKUP(S173,Regolamento!J$6:L$14,3,0)</f>
        <v>#N/A</v>
      </c>
      <c r="U173" s="8"/>
      <c r="V173" s="125">
        <f t="shared" si="24"/>
        <v>0</v>
      </c>
      <c r="W173" s="8"/>
    </row>
    <row r="174" spans="1:23" hidden="1" x14ac:dyDescent="0.25">
      <c r="A174">
        <v>169</v>
      </c>
      <c r="B174" s="67" t="s">
        <v>272</v>
      </c>
      <c r="C174" s="12" t="str">
        <f>IFERROR(VLOOKUP(B174,concorrenti!A:C,3,0)," ")</f>
        <v>C</v>
      </c>
      <c r="D174" s="12">
        <f>VLOOKUP(B174,concorrenti!A:E,5,0)</f>
        <v>0</v>
      </c>
      <c r="E174" s="56" t="str">
        <f>VLOOKUP(B174,concorrenti!A$2:G$323,2,0)</f>
        <v>OROBICO</v>
      </c>
      <c r="F174" s="118">
        <f>IFERROR(VLOOKUP(B174,'TROFEO Nora'!A$11:Q$99,17,0),0)</f>
        <v>0</v>
      </c>
      <c r="G174" s="119">
        <f>IFERROR(VLOOKUP(B174,Castellotti!A$11:Q$102,17,0),0)</f>
        <v>0</v>
      </c>
      <c r="H174" s="119">
        <f>IFERROR(VLOOKUP(B174,'Castelli Pavesi'!A$12:Q$100,17,0),0)</f>
        <v>0</v>
      </c>
      <c r="I174" s="118">
        <f>IFERROR(VLOOKUP(B174,'Coppa Monza'!A$12:Q$100,17,0),0)</f>
        <v>0</v>
      </c>
      <c r="J174" s="118">
        <f>IFERROR(VLOOKUP(B174,Maserati!A$12:P$100,16,0),0)</f>
        <v>0</v>
      </c>
      <c r="K174" s="119">
        <f>IFERROR(VLOOKUP(B174,Solidarietà!A$12:P$100,16,0),0)</f>
        <v>0</v>
      </c>
      <c r="L174" s="118">
        <f>IFERROR(VLOOKUP(B174,Lario!A:Q,16,0),0)</f>
        <v>0</v>
      </c>
      <c r="M174" s="118">
        <f>IFERROR(VLOOKUP(C174,Lario!B:R,16,0),0)</f>
        <v>0</v>
      </c>
      <c r="N174" s="118">
        <f>IFERROR(VLOOKUP(B174,'200 Miglia CR'!A:P,16,0),0)</f>
        <v>0</v>
      </c>
      <c r="O174" s="119">
        <f>IFERROR(VLOOKUP($B174,Ambrosiano!A$12:P$100,16,0),0)</f>
        <v>0</v>
      </c>
      <c r="P174" s="122"/>
      <c r="Q174" s="120">
        <f t="shared" si="22"/>
        <v>0</v>
      </c>
      <c r="R174" s="8"/>
      <c r="S174" s="123">
        <f t="shared" si="23"/>
        <v>0</v>
      </c>
      <c r="T174" s="121" t="e">
        <f>VLOOKUP(S174,Regolamento!J$6:L$14,3,0)</f>
        <v>#N/A</v>
      </c>
      <c r="U174" s="8"/>
      <c r="V174" s="125">
        <f t="shared" si="24"/>
        <v>0</v>
      </c>
      <c r="W174" s="8"/>
    </row>
    <row r="175" spans="1:23" hidden="1" x14ac:dyDescent="0.25">
      <c r="A175">
        <v>170</v>
      </c>
      <c r="B175" s="59" t="s">
        <v>521</v>
      </c>
      <c r="C175" s="12" t="str">
        <f>IFERROR(VLOOKUP(B175,concorrenti!A:C,3,0)," ")</f>
        <v>C</v>
      </c>
      <c r="D175" s="12">
        <f>VLOOKUP(B175,concorrenti!A:E,5,0)</f>
        <v>0</v>
      </c>
      <c r="E175" s="56" t="str">
        <f>VLOOKUP(B175,concorrenti!A$2:G$323,2,0)</f>
        <v>CAVEC</v>
      </c>
      <c r="F175" s="118">
        <f>IFERROR(VLOOKUP(B175,'TROFEO Nora'!A$11:Q$99,17,0),0)</f>
        <v>0</v>
      </c>
      <c r="G175" s="119">
        <f>IFERROR(VLOOKUP(B175,Castellotti!A$11:Q$102,17,0),0)</f>
        <v>0</v>
      </c>
      <c r="H175" s="119">
        <f>IFERROR(VLOOKUP(B175,'Castelli Pavesi'!A$12:Q$100,17,0),0)</f>
        <v>0</v>
      </c>
      <c r="I175" s="118">
        <f>IFERROR(VLOOKUP(B175,'Coppa Monza'!A$12:Q$100,17,0),0)</f>
        <v>0</v>
      </c>
      <c r="J175" s="118">
        <f>IFERROR(VLOOKUP(B175,Maserati!A$12:P$100,16,0),0)</f>
        <v>0</v>
      </c>
      <c r="K175" s="119">
        <f>IFERROR(VLOOKUP(B175,Solidarietà!A$12:P$100,16,0),0)</f>
        <v>0</v>
      </c>
      <c r="L175" s="118">
        <f>IFERROR(VLOOKUP(B175,Lario!A:Q,16,0),0)</f>
        <v>0</v>
      </c>
      <c r="M175" s="118">
        <f>IFERROR(VLOOKUP(C175,Lario!B:R,16,0),0)</f>
        <v>0</v>
      </c>
      <c r="N175" s="118">
        <f>IFERROR(VLOOKUP(B175,'200 Miglia CR'!A:P,16,0),0)</f>
        <v>0</v>
      </c>
      <c r="O175" s="119">
        <f>IFERROR(VLOOKUP($B175,Ambrosiano!A$12:P$100,16,0),0)</f>
        <v>0</v>
      </c>
      <c r="P175" s="122"/>
      <c r="Q175" s="120">
        <f t="shared" si="22"/>
        <v>0</v>
      </c>
      <c r="R175" s="8"/>
      <c r="S175" s="123">
        <f t="shared" si="23"/>
        <v>0</v>
      </c>
      <c r="T175" s="121" t="e">
        <f>VLOOKUP(S175,Regolamento!J$6:L$14,3,0)</f>
        <v>#N/A</v>
      </c>
      <c r="U175" s="8"/>
      <c r="V175" s="125">
        <f t="shared" si="24"/>
        <v>0</v>
      </c>
      <c r="W175" s="8"/>
    </row>
    <row r="176" spans="1:23" hidden="1" x14ac:dyDescent="0.25">
      <c r="A176">
        <v>171</v>
      </c>
      <c r="B176" s="67" t="s">
        <v>351</v>
      </c>
      <c r="C176" s="56" t="str">
        <f>IFERROR(VLOOKUP(B176,concorrenti!A:C,3,0)," ")</f>
        <v>C</v>
      </c>
      <c r="D176" s="56">
        <f>VLOOKUP(B176,concorrenti!A:E,5,0)</f>
        <v>0</v>
      </c>
      <c r="E176" s="56" t="str">
        <f>VLOOKUP(B176,concorrenti!A$2:G$323,2,0)</f>
        <v>OROBICO</v>
      </c>
      <c r="F176" s="118">
        <f>IFERROR(VLOOKUP(B176,'TROFEO Nora'!A$11:Q$99,17,0),0)</f>
        <v>0</v>
      </c>
      <c r="G176" s="119">
        <f>IFERROR(VLOOKUP(B176,Castellotti!A$11:Q$102,17,0),0)</f>
        <v>0</v>
      </c>
      <c r="H176" s="119">
        <f>IFERROR(VLOOKUP(B176,'Castelli Pavesi'!A$12:Q$100,17,0),0)</f>
        <v>0</v>
      </c>
      <c r="I176" s="118">
        <f>IFERROR(VLOOKUP(B176,'Coppa Monza'!A$12:Q$100,17,0),0)</f>
        <v>0</v>
      </c>
      <c r="J176" s="118">
        <f>IFERROR(VLOOKUP(B176,Maserati!A$12:P$100,16,0),0)</f>
        <v>0</v>
      </c>
      <c r="K176" s="119">
        <f>IFERROR(VLOOKUP(B176,Solidarietà!A$12:P$100,16,0),0)</f>
        <v>0</v>
      </c>
      <c r="L176" s="118">
        <f>IFERROR(VLOOKUP(B176,Lario!A:Q,16,0),0)</f>
        <v>0</v>
      </c>
      <c r="M176" s="118">
        <f>IFERROR(VLOOKUP(C176,Lario!B:R,16,0),0)</f>
        <v>0</v>
      </c>
      <c r="N176" s="118">
        <f>IFERROR(VLOOKUP(B176,'200 Miglia CR'!A:P,16,0),0)</f>
        <v>0</v>
      </c>
      <c r="O176" s="119">
        <f>IFERROR(VLOOKUP($B176,Ambrosiano!A$12:P$100,16,0),0)</f>
        <v>0</v>
      </c>
      <c r="P176" s="122"/>
      <c r="Q176" s="120">
        <f t="shared" si="22"/>
        <v>0</v>
      </c>
      <c r="R176" s="8"/>
      <c r="S176" s="123">
        <f t="shared" si="23"/>
        <v>0</v>
      </c>
      <c r="T176" s="121" t="e">
        <f>VLOOKUP(S176,Regolamento!J$6:L$14,3,0)</f>
        <v>#N/A</v>
      </c>
      <c r="U176" s="8"/>
      <c r="V176" s="125">
        <f t="shared" si="24"/>
        <v>0</v>
      </c>
      <c r="W176" s="8"/>
    </row>
    <row r="177" spans="1:23" hidden="1" x14ac:dyDescent="0.25">
      <c r="A177">
        <v>172</v>
      </c>
      <c r="B177" s="67" t="s">
        <v>470</v>
      </c>
      <c r="C177" s="56" t="str">
        <f>IFERROR(VLOOKUP(B177,concorrenti!A:C,3,0)," ")</f>
        <v>C</v>
      </c>
      <c r="D177" s="56" t="str">
        <f>VLOOKUP(B177,concorrenti!A:E,5,0)</f>
        <v>X</v>
      </c>
      <c r="E177" s="56" t="str">
        <f>VLOOKUP(B177,concorrenti!A$2:G$323,2,0)</f>
        <v>OROBICO</v>
      </c>
      <c r="F177" s="118">
        <f>IFERROR(VLOOKUP(B177,'TROFEO Nora'!A$11:Q$99,17,0),0)</f>
        <v>0</v>
      </c>
      <c r="G177" s="119">
        <f>IFERROR(VLOOKUP(B177,Castellotti!A$11:Q$102,17,0),0)</f>
        <v>0</v>
      </c>
      <c r="H177" s="119">
        <f>IFERROR(VLOOKUP(B177,'Castelli Pavesi'!A$12:Q$100,17,0),0)</f>
        <v>0</v>
      </c>
      <c r="I177" s="118">
        <f>IFERROR(VLOOKUP(B177,'Coppa Monza'!A$12:Q$100,17,0),0)</f>
        <v>0</v>
      </c>
      <c r="J177" s="118">
        <f>IFERROR(VLOOKUP(B177,Maserati!A$12:P$100,16,0),0)</f>
        <v>0</v>
      </c>
      <c r="K177" s="119">
        <f>IFERROR(VLOOKUP(B177,Solidarietà!A$12:P$100,16,0),0)</f>
        <v>0</v>
      </c>
      <c r="L177" s="118">
        <f>IFERROR(VLOOKUP(B177,Lario!A:Q,16,0),0)</f>
        <v>0</v>
      </c>
      <c r="M177" s="118">
        <f>IFERROR(VLOOKUP(C177,Lario!B:R,16,0),0)</f>
        <v>0</v>
      </c>
      <c r="N177" s="118">
        <f>IFERROR(VLOOKUP(B177,'200 Miglia CR'!A:P,16,0),0)</f>
        <v>0</v>
      </c>
      <c r="O177" s="119">
        <f>IFERROR(VLOOKUP($B177,Ambrosiano!A$12:P$100,16,0),0)</f>
        <v>0</v>
      </c>
      <c r="P177" s="122"/>
      <c r="Q177" s="120">
        <f t="shared" si="22"/>
        <v>0</v>
      </c>
      <c r="R177" s="8"/>
      <c r="S177" s="123">
        <f t="shared" si="23"/>
        <v>0</v>
      </c>
      <c r="T177" s="121" t="e">
        <f>VLOOKUP(S177,Regolamento!J$6:L$14,3,0)</f>
        <v>#N/A</v>
      </c>
      <c r="U177" s="8"/>
      <c r="V177" s="125">
        <f t="shared" si="24"/>
        <v>0</v>
      </c>
      <c r="W177" s="8"/>
    </row>
    <row r="178" spans="1:23" hidden="1" x14ac:dyDescent="0.25">
      <c r="A178">
        <v>173</v>
      </c>
      <c r="B178" s="67" t="s">
        <v>468</v>
      </c>
      <c r="C178" s="56" t="str">
        <f>IFERROR(VLOOKUP(B178,concorrenti!A:C,3,0)," ")</f>
        <v>C</v>
      </c>
      <c r="D178" s="56">
        <f>VLOOKUP(B178,concorrenti!A:E,5,0)</f>
        <v>0</v>
      </c>
      <c r="E178" s="56" t="str">
        <f>VLOOKUP(B178,concorrenti!A$2:G$323,2,0)</f>
        <v>CMAE</v>
      </c>
      <c r="F178" s="118">
        <f>IFERROR(VLOOKUP(B178,'TROFEO Nora'!A$11:Q$99,17,0),0)</f>
        <v>0</v>
      </c>
      <c r="G178" s="119">
        <f>IFERROR(VLOOKUP(B178,Castellotti!A$11:Q$102,17,0),0)</f>
        <v>0</v>
      </c>
      <c r="H178" s="119">
        <f>IFERROR(VLOOKUP(B178,'Castelli Pavesi'!A$12:Q$100,17,0),0)</f>
        <v>0</v>
      </c>
      <c r="I178" s="118">
        <f>IFERROR(VLOOKUP(B178,'Coppa Monza'!A$12:Q$100,17,0),0)</f>
        <v>0</v>
      </c>
      <c r="J178" s="118">
        <f>IFERROR(VLOOKUP(B178,Maserati!A$12:P$100,16,0),0)</f>
        <v>0</v>
      </c>
      <c r="K178" s="119">
        <f>IFERROR(VLOOKUP(B178,Solidarietà!A$12:P$100,16,0),0)</f>
        <v>0</v>
      </c>
      <c r="L178" s="118">
        <f>IFERROR(VLOOKUP(B178,Lario!A:Q,16,0),0)</f>
        <v>0</v>
      </c>
      <c r="M178" s="118">
        <f>IFERROR(VLOOKUP(C178,Lario!B:R,16,0),0)</f>
        <v>0</v>
      </c>
      <c r="N178" s="118">
        <f>IFERROR(VLOOKUP(B178,'200 Miglia CR'!A:P,16,0),0)</f>
        <v>0</v>
      </c>
      <c r="O178" s="119">
        <f>IFERROR(VLOOKUP($B178,Ambrosiano!A$12:P$100,16,0),0)</f>
        <v>0</v>
      </c>
      <c r="P178" s="122"/>
      <c r="Q178" s="120">
        <f t="shared" si="22"/>
        <v>0</v>
      </c>
      <c r="R178" s="8"/>
      <c r="S178" s="123">
        <f t="shared" si="23"/>
        <v>0</v>
      </c>
      <c r="T178" s="121" t="e">
        <f>VLOOKUP(S178,Regolamento!J$6:L$14,3,0)</f>
        <v>#N/A</v>
      </c>
      <c r="U178" s="8"/>
      <c r="V178" s="125">
        <f t="shared" si="24"/>
        <v>0</v>
      </c>
      <c r="W178" s="8"/>
    </row>
    <row r="179" spans="1:23" hidden="1" x14ac:dyDescent="0.25">
      <c r="A179">
        <v>174</v>
      </c>
      <c r="B179" s="67" t="s">
        <v>466</v>
      </c>
      <c r="C179" s="56" t="str">
        <f>IFERROR(VLOOKUP(B179,concorrenti!A:C,3,0)," ")</f>
        <v>C</v>
      </c>
      <c r="D179" s="56">
        <f>VLOOKUP(B179,concorrenti!A:E,5,0)</f>
        <v>0</v>
      </c>
      <c r="E179" s="56" t="str">
        <f>VLOOKUP(B179,concorrenti!A$2:G$323,2,0)</f>
        <v>OROBICO</v>
      </c>
      <c r="F179" s="118">
        <f>IFERROR(VLOOKUP(B179,'TROFEO Nora'!A$11:Q$99,17,0),0)</f>
        <v>0</v>
      </c>
      <c r="G179" s="119">
        <f>IFERROR(VLOOKUP(B179,Castellotti!A$11:Q$102,17,0),0)</f>
        <v>0</v>
      </c>
      <c r="H179" s="119">
        <f>IFERROR(VLOOKUP(B179,'Castelli Pavesi'!A$12:Q$100,17,0),0)</f>
        <v>0</v>
      </c>
      <c r="I179" s="118">
        <f>IFERROR(VLOOKUP(B179,'Coppa Monza'!A$12:Q$100,17,0),0)</f>
        <v>0</v>
      </c>
      <c r="J179" s="118">
        <f>IFERROR(VLOOKUP(B179,Maserati!A$12:P$100,16,0),0)</f>
        <v>0</v>
      </c>
      <c r="K179" s="119">
        <f>IFERROR(VLOOKUP(B179,Solidarietà!A$12:P$100,16,0),0)</f>
        <v>0</v>
      </c>
      <c r="L179" s="118">
        <f>IFERROR(VLOOKUP(B179,Lario!A:Q,16,0),0)</f>
        <v>0</v>
      </c>
      <c r="M179" s="118">
        <f>IFERROR(VLOOKUP(C179,Lario!B:R,16,0),0)</f>
        <v>0</v>
      </c>
      <c r="N179" s="118">
        <f>IFERROR(VLOOKUP(B179,'200 Miglia CR'!A:P,16,0),0)</f>
        <v>0</v>
      </c>
      <c r="O179" s="119">
        <f>IFERROR(VLOOKUP($B179,Ambrosiano!A$12:P$100,16,0),0)</f>
        <v>0</v>
      </c>
      <c r="P179" s="122"/>
      <c r="Q179" s="120">
        <f t="shared" si="22"/>
        <v>0</v>
      </c>
      <c r="R179" s="8"/>
      <c r="S179" s="123">
        <f t="shared" si="23"/>
        <v>0</v>
      </c>
      <c r="T179" s="121" t="e">
        <f>VLOOKUP(S179,Regolamento!J$6:L$14,3,0)</f>
        <v>#N/A</v>
      </c>
      <c r="U179" s="8"/>
      <c r="V179" s="125">
        <f t="shared" si="24"/>
        <v>0</v>
      </c>
      <c r="W179" s="8"/>
    </row>
    <row r="180" spans="1:23" hidden="1" x14ac:dyDescent="0.25">
      <c r="A180">
        <v>175</v>
      </c>
      <c r="B180" s="67" t="s">
        <v>174</v>
      </c>
      <c r="C180" s="56" t="str">
        <f>IFERROR(VLOOKUP(B180,concorrenti!A:C,3,0)," ")</f>
        <v>C</v>
      </c>
      <c r="D180" s="56">
        <f>VLOOKUP(B180,concorrenti!A:E,5,0)</f>
        <v>0</v>
      </c>
      <c r="E180" s="56" t="str">
        <f>VLOOKUP(B180,concorrenti!A$2:G$323,2,0)</f>
        <v>OROBICO</v>
      </c>
      <c r="F180" s="118">
        <f>IFERROR(VLOOKUP(B180,'TROFEO Nora'!A$11:Q$99,17,0),0)</f>
        <v>0</v>
      </c>
      <c r="G180" s="119">
        <f>IFERROR(VLOOKUP(B180,Castellotti!A$11:Q$102,17,0),0)</f>
        <v>0</v>
      </c>
      <c r="H180" s="119">
        <f>IFERROR(VLOOKUP(B180,'Castelli Pavesi'!A$12:Q$100,17,0),0)</f>
        <v>0</v>
      </c>
      <c r="I180" s="118">
        <f>IFERROR(VLOOKUP(B180,'Coppa Monza'!A$12:Q$100,17,0),0)</f>
        <v>0</v>
      </c>
      <c r="J180" s="118">
        <f>IFERROR(VLOOKUP(B180,Maserati!A$12:P$100,16,0),0)</f>
        <v>0</v>
      </c>
      <c r="K180" s="119">
        <f>IFERROR(VLOOKUP(B180,Solidarietà!A$12:P$100,16,0),0)</f>
        <v>0</v>
      </c>
      <c r="L180" s="118">
        <f>IFERROR(VLOOKUP(B180,Lario!A:Q,16,0),0)</f>
        <v>0</v>
      </c>
      <c r="M180" s="118">
        <f>IFERROR(VLOOKUP(C180,Lario!B:R,16,0),0)</f>
        <v>0</v>
      </c>
      <c r="N180" s="118">
        <f>IFERROR(VLOOKUP(B180,'200 Miglia CR'!A:P,16,0),0)</f>
        <v>0</v>
      </c>
      <c r="O180" s="119">
        <f>IFERROR(VLOOKUP($B180,Ambrosiano!A$12:P$100,16,0),0)</f>
        <v>0</v>
      </c>
      <c r="P180" s="122"/>
      <c r="Q180" s="120">
        <f t="shared" si="22"/>
        <v>0</v>
      </c>
      <c r="R180" s="8"/>
      <c r="S180" s="43">
        <f t="shared" si="23"/>
        <v>0</v>
      </c>
      <c r="T180" s="121" t="e">
        <f>VLOOKUP(S180,Regolamento!J$6:L$14,3,0)</f>
        <v>#N/A</v>
      </c>
      <c r="U180" s="8"/>
      <c r="V180" s="125">
        <f t="shared" si="24"/>
        <v>0</v>
      </c>
      <c r="W180" s="8"/>
    </row>
    <row r="181" spans="1:23" hidden="1" x14ac:dyDescent="0.25">
      <c r="A181">
        <v>176</v>
      </c>
      <c r="B181" s="67" t="s">
        <v>474</v>
      </c>
      <c r="C181" s="56" t="str">
        <f>IFERROR(VLOOKUP(B181,concorrenti!A:C,3,0)," ")</f>
        <v>C</v>
      </c>
      <c r="D181" s="56">
        <f>VLOOKUP(B181,concorrenti!A:E,5,0)</f>
        <v>0</v>
      </c>
      <c r="E181" s="56" t="str">
        <f>VLOOKUP(B181,concorrenti!A$2:G$323,2,0)</f>
        <v>OROBICO</v>
      </c>
      <c r="F181" s="118">
        <f>IFERROR(VLOOKUP(B181,'TROFEO Nora'!A$11:Q$99,17,0),0)</f>
        <v>0</v>
      </c>
      <c r="G181" s="119">
        <f>IFERROR(VLOOKUP(B181,Castellotti!A$11:Q$102,17,0),0)</f>
        <v>0</v>
      </c>
      <c r="H181" s="119">
        <f>IFERROR(VLOOKUP(B181,'Castelli Pavesi'!A$12:Q$100,17,0),0)</f>
        <v>0</v>
      </c>
      <c r="I181" s="118">
        <f>IFERROR(VLOOKUP(B181,'Coppa Monza'!A$12:Q$100,17,0),0)</f>
        <v>0</v>
      </c>
      <c r="J181" s="118">
        <f>IFERROR(VLOOKUP(B181,Maserati!A$12:P$100,16,0),0)</f>
        <v>0</v>
      </c>
      <c r="K181" s="119">
        <f>IFERROR(VLOOKUP(B181,Solidarietà!A$12:P$100,16,0),0)</f>
        <v>0</v>
      </c>
      <c r="L181" s="118">
        <f>IFERROR(VLOOKUP(B181,Lario!A:Q,16,0),0)</f>
        <v>0</v>
      </c>
      <c r="M181" s="118">
        <f>IFERROR(VLOOKUP(C181,Lario!B:R,16,0),0)</f>
        <v>0</v>
      </c>
      <c r="N181" s="118">
        <f>IFERROR(VLOOKUP(B181,'200 Miglia CR'!A:P,16,0),0)</f>
        <v>0</v>
      </c>
      <c r="O181" s="119">
        <f>IFERROR(VLOOKUP($B181,Ambrosiano!A$12:P$100,16,0),0)</f>
        <v>0</v>
      </c>
      <c r="P181" s="122"/>
      <c r="Q181" s="120">
        <f t="shared" si="22"/>
        <v>0</v>
      </c>
      <c r="R181" s="8"/>
      <c r="S181" s="123">
        <f t="shared" si="23"/>
        <v>0</v>
      </c>
      <c r="T181" s="121" t="e">
        <f>VLOOKUP(S181,Regolamento!J$6:L$14,3,0)</f>
        <v>#N/A</v>
      </c>
      <c r="U181" s="8"/>
      <c r="V181" s="125">
        <f t="shared" si="24"/>
        <v>0</v>
      </c>
      <c r="W181" s="8"/>
    </row>
    <row r="182" spans="1:23" hidden="1" x14ac:dyDescent="0.25">
      <c r="A182">
        <v>177</v>
      </c>
      <c r="B182" s="67" t="s">
        <v>467</v>
      </c>
      <c r="C182" s="56" t="str">
        <f>IFERROR(VLOOKUP(B182,concorrenti!A:C,3,0)," ")</f>
        <v>C</v>
      </c>
      <c r="D182" s="56">
        <f>VLOOKUP(B182,concorrenti!A:E,5,0)</f>
        <v>0</v>
      </c>
      <c r="E182" s="56" t="str">
        <f>VLOOKUP(B182,concorrenti!A$2:G$323,2,0)</f>
        <v>OROBICO</v>
      </c>
      <c r="F182" s="118">
        <f>IFERROR(VLOOKUP(B182,'TROFEO Nora'!A$11:Q$99,17,0),0)</f>
        <v>0</v>
      </c>
      <c r="G182" s="119">
        <f>IFERROR(VLOOKUP(B182,Castellotti!A$11:Q$102,17,0),0)</f>
        <v>0</v>
      </c>
      <c r="H182" s="119">
        <f>IFERROR(VLOOKUP(B182,'Castelli Pavesi'!A$12:Q$100,17,0),0)</f>
        <v>0</v>
      </c>
      <c r="I182" s="118">
        <f>IFERROR(VLOOKUP(B182,'Coppa Monza'!A$12:Q$100,17,0),0)</f>
        <v>0</v>
      </c>
      <c r="J182" s="118">
        <f>IFERROR(VLOOKUP(B182,Maserati!A$12:P$100,16,0),0)</f>
        <v>0</v>
      </c>
      <c r="K182" s="119">
        <f>IFERROR(VLOOKUP(B182,Solidarietà!A$12:P$100,16,0),0)</f>
        <v>0</v>
      </c>
      <c r="L182" s="118">
        <f>IFERROR(VLOOKUP(B182,Lario!A:Q,16,0),0)</f>
        <v>0</v>
      </c>
      <c r="M182" s="118">
        <f>IFERROR(VLOOKUP(C182,Lario!B:R,16,0),0)</f>
        <v>0</v>
      </c>
      <c r="N182" s="118">
        <f>IFERROR(VLOOKUP(B182,'200 Miglia CR'!A:P,16,0),0)</f>
        <v>0</v>
      </c>
      <c r="O182" s="119">
        <f>IFERROR(VLOOKUP($B182,Ambrosiano!A$12:P$100,16,0),0)</f>
        <v>0</v>
      </c>
      <c r="P182" s="122"/>
      <c r="Q182" s="120">
        <f t="shared" si="22"/>
        <v>0</v>
      </c>
      <c r="R182" s="8"/>
      <c r="S182" s="123">
        <f t="shared" si="23"/>
        <v>0</v>
      </c>
      <c r="T182" s="121" t="e">
        <f>VLOOKUP(S182,Regolamento!J$6:L$14,3,0)</f>
        <v>#N/A</v>
      </c>
      <c r="U182" s="8"/>
      <c r="V182" s="125">
        <f t="shared" si="24"/>
        <v>0</v>
      </c>
      <c r="W182" s="8"/>
    </row>
    <row r="183" spans="1:23" hidden="1" x14ac:dyDescent="0.25">
      <c r="A183">
        <v>178</v>
      </c>
      <c r="B183" s="67" t="s">
        <v>475</v>
      </c>
      <c r="C183" s="56" t="str">
        <f>IFERROR(VLOOKUP(B183,concorrenti!A:C,3,0)," ")</f>
        <v>C</v>
      </c>
      <c r="D183" s="56">
        <f>VLOOKUP(B183,concorrenti!A:E,5,0)</f>
        <v>0</v>
      </c>
      <c r="E183" s="56" t="str">
        <f>VLOOKUP(B183,concorrenti!A$2:G$323,2,0)</f>
        <v>MWVCC</v>
      </c>
      <c r="F183" s="118">
        <f>IFERROR(VLOOKUP(B183,'TROFEO Nora'!A$11:Q$99,17,0),0)</f>
        <v>0</v>
      </c>
      <c r="G183" s="119">
        <f>IFERROR(VLOOKUP(B183,Castellotti!A$11:Q$102,17,0),0)</f>
        <v>0</v>
      </c>
      <c r="H183" s="119">
        <f>IFERROR(VLOOKUP(B183,'Castelli Pavesi'!A$12:Q$100,17,0),0)</f>
        <v>0</v>
      </c>
      <c r="I183" s="118">
        <f>IFERROR(VLOOKUP(B183,'Coppa Monza'!A$12:Q$100,17,0),0)</f>
        <v>0</v>
      </c>
      <c r="J183" s="118">
        <f>IFERROR(VLOOKUP(B183,Maserati!A$12:P$100,16,0),0)</f>
        <v>0</v>
      </c>
      <c r="K183" s="119">
        <f>IFERROR(VLOOKUP(B183,Solidarietà!A$12:P$100,16,0),0)</f>
        <v>0</v>
      </c>
      <c r="L183" s="118">
        <f>IFERROR(VLOOKUP(B183,Lario!A:Q,16,0),0)</f>
        <v>0</v>
      </c>
      <c r="M183" s="118">
        <f>IFERROR(VLOOKUP(C183,Lario!B:R,16,0),0)</f>
        <v>0</v>
      </c>
      <c r="N183" s="118">
        <f>IFERROR(VLOOKUP(B183,'200 Miglia CR'!A:P,16,0),0)</f>
        <v>0</v>
      </c>
      <c r="O183" s="119">
        <f>IFERROR(VLOOKUP($B183,Ambrosiano!A$12:P$100,16,0),0)</f>
        <v>0</v>
      </c>
      <c r="P183" s="122"/>
      <c r="Q183" s="120">
        <f t="shared" si="22"/>
        <v>0</v>
      </c>
      <c r="R183" s="8"/>
      <c r="S183" s="123">
        <f t="shared" si="23"/>
        <v>0</v>
      </c>
      <c r="T183" s="121" t="e">
        <f>VLOOKUP(S183,Regolamento!J$6:L$14,3,0)</f>
        <v>#N/A</v>
      </c>
      <c r="U183" s="8"/>
      <c r="V183" s="125">
        <f t="shared" si="24"/>
        <v>0</v>
      </c>
      <c r="W183" s="8"/>
    </row>
    <row r="184" spans="1:23" hidden="1" x14ac:dyDescent="0.25">
      <c r="A184">
        <v>179</v>
      </c>
      <c r="B184" s="67" t="s">
        <v>479</v>
      </c>
      <c r="C184" s="56" t="str">
        <f>IFERROR(VLOOKUP(B184,concorrenti!A:C,3,0)," ")</f>
        <v>C</v>
      </c>
      <c r="D184" s="56" t="str">
        <f>VLOOKUP(B184,concorrenti!A:E,5,0)</f>
        <v>X</v>
      </c>
      <c r="E184" s="56" t="str">
        <f>VLOOKUP(B184,concorrenti!A$2:G$323,2,0)</f>
        <v>OROBICO</v>
      </c>
      <c r="F184" s="118">
        <f>IFERROR(VLOOKUP(B184,'TROFEO Nora'!A$11:Q$99,17,0),0)</f>
        <v>0</v>
      </c>
      <c r="G184" s="119">
        <f>IFERROR(VLOOKUP(B184,Castellotti!A$11:Q$102,17,0),0)</f>
        <v>0</v>
      </c>
      <c r="H184" s="119">
        <f>IFERROR(VLOOKUP(B184,'Castelli Pavesi'!A$12:Q$100,17,0),0)</f>
        <v>0</v>
      </c>
      <c r="I184" s="118">
        <f>IFERROR(VLOOKUP(B184,'Coppa Monza'!A$12:Q$100,17,0),0)</f>
        <v>0</v>
      </c>
      <c r="J184" s="118">
        <f>IFERROR(VLOOKUP(B184,Maserati!A$12:P$100,16,0),0)</f>
        <v>0</v>
      </c>
      <c r="K184" s="119">
        <f>IFERROR(VLOOKUP(B184,Solidarietà!A$12:P$100,16,0),0)</f>
        <v>0</v>
      </c>
      <c r="L184" s="118">
        <f>IFERROR(VLOOKUP(B184,Lario!A:Q,16,0),0)</f>
        <v>0</v>
      </c>
      <c r="M184" s="118">
        <f>IFERROR(VLOOKUP(C184,Lario!B:R,16,0),0)</f>
        <v>0</v>
      </c>
      <c r="N184" s="118">
        <f>IFERROR(VLOOKUP(B184,'200 Miglia CR'!A:P,16,0),0)</f>
        <v>0</v>
      </c>
      <c r="O184" s="119">
        <f>IFERROR(VLOOKUP($B184,Ambrosiano!A$12:P$100,16,0),0)</f>
        <v>0</v>
      </c>
      <c r="P184" s="122"/>
      <c r="Q184" s="120">
        <f t="shared" si="22"/>
        <v>0</v>
      </c>
      <c r="R184" s="8"/>
      <c r="S184" s="123">
        <f t="shared" si="23"/>
        <v>0</v>
      </c>
      <c r="T184" s="121" t="e">
        <f>VLOOKUP(S184,Regolamento!J$6:L$14,3,0)</f>
        <v>#N/A</v>
      </c>
      <c r="U184" s="8"/>
      <c r="V184" s="125">
        <f t="shared" si="24"/>
        <v>0</v>
      </c>
      <c r="W184" s="8"/>
    </row>
    <row r="185" spans="1:23" hidden="1" x14ac:dyDescent="0.25">
      <c r="A185">
        <v>180</v>
      </c>
      <c r="B185" s="67" t="s">
        <v>476</v>
      </c>
      <c r="C185" s="56" t="str">
        <f>IFERROR(VLOOKUP(B185,concorrenti!A:C,3,0)," ")</f>
        <v>C</v>
      </c>
      <c r="D185" s="56">
        <f>VLOOKUP(B185,concorrenti!A:E,5,0)</f>
        <v>0</v>
      </c>
      <c r="E185" s="56" t="str">
        <f>VLOOKUP(B185,concorrenti!A$2:G$323,2,0)</f>
        <v>OROBICO</v>
      </c>
      <c r="F185" s="118">
        <f>IFERROR(VLOOKUP(B185,'TROFEO Nora'!A$11:Q$99,17,0),0)</f>
        <v>0</v>
      </c>
      <c r="G185" s="119">
        <f>IFERROR(VLOOKUP(B185,Castellotti!A$11:Q$102,17,0),0)</f>
        <v>0</v>
      </c>
      <c r="H185" s="119">
        <f>IFERROR(VLOOKUP(B185,'Castelli Pavesi'!A$12:Q$100,17,0),0)</f>
        <v>0</v>
      </c>
      <c r="I185" s="118">
        <f>IFERROR(VLOOKUP(B185,'Coppa Monza'!A$12:Q$100,17,0),0)</f>
        <v>0</v>
      </c>
      <c r="J185" s="118">
        <f>IFERROR(VLOOKUP(B185,Maserati!A$12:P$100,16,0),0)</f>
        <v>0</v>
      </c>
      <c r="K185" s="119">
        <f>IFERROR(VLOOKUP(B185,Solidarietà!A$12:P$100,16,0),0)</f>
        <v>0</v>
      </c>
      <c r="L185" s="118">
        <f>IFERROR(VLOOKUP(B185,Lario!A:Q,16,0),0)</f>
        <v>0</v>
      </c>
      <c r="M185" s="118">
        <f>IFERROR(VLOOKUP(C185,Lario!B:R,16,0),0)</f>
        <v>0</v>
      </c>
      <c r="N185" s="118">
        <f>IFERROR(VLOOKUP(B185,'200 Miglia CR'!A:P,16,0),0)</f>
        <v>0</v>
      </c>
      <c r="O185" s="119">
        <f>IFERROR(VLOOKUP($B185,Ambrosiano!A$12:P$100,16,0),0)</f>
        <v>0</v>
      </c>
      <c r="P185" s="122"/>
      <c r="Q185" s="120">
        <f t="shared" si="22"/>
        <v>0</v>
      </c>
      <c r="R185" s="8"/>
      <c r="S185" s="123">
        <f t="shared" si="23"/>
        <v>0</v>
      </c>
      <c r="T185" s="121" t="e">
        <f>VLOOKUP(S185,Regolamento!J$6:L$14,3,0)</f>
        <v>#N/A</v>
      </c>
      <c r="U185" s="8"/>
      <c r="V185" s="125">
        <f t="shared" si="24"/>
        <v>0</v>
      </c>
      <c r="W185" s="8"/>
    </row>
    <row r="186" spans="1:23" hidden="1" x14ac:dyDescent="0.25">
      <c r="A186">
        <v>181</v>
      </c>
      <c r="B186" s="67" t="s">
        <v>469</v>
      </c>
      <c r="C186" s="56" t="str">
        <f>IFERROR(VLOOKUP(B186,concorrenti!A:C,3,0)," ")</f>
        <v>C</v>
      </c>
      <c r="D186" s="56">
        <f>VLOOKUP(B186,concorrenti!A:E,5,0)</f>
        <v>0</v>
      </c>
      <c r="E186" s="56" t="str">
        <f>VLOOKUP(B186,concorrenti!A$2:G$323,2,0)</f>
        <v>OROBICO</v>
      </c>
      <c r="F186" s="118">
        <f>IFERROR(VLOOKUP(B186,'TROFEO Nora'!A$11:Q$99,17,0),0)</f>
        <v>0</v>
      </c>
      <c r="G186" s="119">
        <f>IFERROR(VLOOKUP(B186,Castellotti!A$11:Q$102,17,0),0)</f>
        <v>0</v>
      </c>
      <c r="H186" s="119">
        <f>IFERROR(VLOOKUP(B186,'Castelli Pavesi'!A$12:Q$100,17,0),0)</f>
        <v>0</v>
      </c>
      <c r="I186" s="118">
        <f>IFERROR(VLOOKUP(B186,'Coppa Monza'!A$12:Q$100,17,0),0)</f>
        <v>0</v>
      </c>
      <c r="J186" s="118">
        <f>IFERROR(VLOOKUP(B186,Maserati!A$12:P$100,16,0),0)</f>
        <v>0</v>
      </c>
      <c r="K186" s="119">
        <f>IFERROR(VLOOKUP(B186,Solidarietà!A$12:P$100,16,0),0)</f>
        <v>0</v>
      </c>
      <c r="L186" s="118">
        <f>IFERROR(VLOOKUP(B186,Lario!A:Q,16,0),0)</f>
        <v>0</v>
      </c>
      <c r="M186" s="118">
        <f>IFERROR(VLOOKUP(C186,Lario!B:R,16,0),0)</f>
        <v>0</v>
      </c>
      <c r="N186" s="118">
        <f>IFERROR(VLOOKUP(B186,'200 Miglia CR'!A:P,16,0),0)</f>
        <v>0</v>
      </c>
      <c r="O186" s="119">
        <f>IFERROR(VLOOKUP($B186,Ambrosiano!A$12:P$100,16,0),0)</f>
        <v>0</v>
      </c>
      <c r="P186" s="122"/>
      <c r="Q186" s="120">
        <f t="shared" si="22"/>
        <v>0</v>
      </c>
      <c r="R186" s="8"/>
      <c r="S186" s="123">
        <f t="shared" si="23"/>
        <v>0</v>
      </c>
      <c r="T186" s="121" t="e">
        <f>VLOOKUP(S186,Regolamento!J$6:L$14,3,0)</f>
        <v>#N/A</v>
      </c>
      <c r="U186" s="8"/>
      <c r="V186" s="125">
        <f t="shared" si="24"/>
        <v>0</v>
      </c>
      <c r="W186" s="8"/>
    </row>
    <row r="187" spans="1:23" hidden="1" x14ac:dyDescent="0.25">
      <c r="A187">
        <v>182</v>
      </c>
      <c r="B187" s="67" t="s">
        <v>180</v>
      </c>
      <c r="C187" s="56" t="str">
        <f>IFERROR(VLOOKUP(B187,concorrenti!A:C,3,0)," ")</f>
        <v>C</v>
      </c>
      <c r="D187" s="56">
        <f>VLOOKUP(B187,concorrenti!A:E,5,0)</f>
        <v>0</v>
      </c>
      <c r="E187" s="56" t="str">
        <f>VLOOKUP(B187,concorrenti!A$2:G$323,2,0)</f>
        <v>OROBICO</v>
      </c>
      <c r="F187" s="118">
        <f>IFERROR(VLOOKUP(B187,'TROFEO Nora'!A$11:Q$99,17,0),0)</f>
        <v>0</v>
      </c>
      <c r="G187" s="119">
        <f>IFERROR(VLOOKUP(B187,Castellotti!A$11:Q$102,17,0),0)</f>
        <v>0</v>
      </c>
      <c r="H187" s="119">
        <f>IFERROR(VLOOKUP(B187,'Castelli Pavesi'!A$12:Q$100,17,0),0)</f>
        <v>0</v>
      </c>
      <c r="I187" s="118">
        <f>IFERROR(VLOOKUP(B187,'Coppa Monza'!A$12:Q$100,17,0),0)</f>
        <v>0</v>
      </c>
      <c r="J187" s="118">
        <f>IFERROR(VLOOKUP(B187,Maserati!A$12:P$100,16,0),0)</f>
        <v>0</v>
      </c>
      <c r="K187" s="119">
        <f>IFERROR(VLOOKUP(B187,Solidarietà!A$12:P$100,16,0),0)</f>
        <v>0</v>
      </c>
      <c r="L187" s="118">
        <f>IFERROR(VLOOKUP(B187,Lario!A:Q,16,0),0)</f>
        <v>0</v>
      </c>
      <c r="M187" s="118">
        <f>IFERROR(VLOOKUP(C187,Lario!B:R,16,0),0)</f>
        <v>0</v>
      </c>
      <c r="N187" s="118">
        <f>IFERROR(VLOOKUP(B187,'200 Miglia CR'!A:P,16,0),0)</f>
        <v>0</v>
      </c>
      <c r="O187" s="119">
        <f>IFERROR(VLOOKUP($B187,Ambrosiano!A$12:P$100,16,0),0)</f>
        <v>0</v>
      </c>
      <c r="P187" s="75"/>
      <c r="Q187" s="120">
        <f t="shared" si="22"/>
        <v>0</v>
      </c>
      <c r="S187" s="123">
        <f t="shared" si="23"/>
        <v>0</v>
      </c>
      <c r="T187" s="121" t="e">
        <f>VLOOKUP(S187,Regolamento!J$6:L$14,3,0)</f>
        <v>#N/A</v>
      </c>
      <c r="U187" s="8"/>
      <c r="V187" s="125">
        <f t="shared" si="24"/>
        <v>0</v>
      </c>
      <c r="W187" s="8"/>
    </row>
    <row r="188" spans="1:23" hidden="1" x14ac:dyDescent="0.25">
      <c r="A188">
        <v>183</v>
      </c>
      <c r="B188" s="67" t="s">
        <v>473</v>
      </c>
      <c r="C188" s="56" t="str">
        <f>IFERROR(VLOOKUP(B188,concorrenti!A:C,3,0)," ")</f>
        <v xml:space="preserve"> </v>
      </c>
      <c r="D188" s="56" t="e">
        <f>VLOOKUP(B188,concorrenti!A:E,5,0)</f>
        <v>#N/A</v>
      </c>
      <c r="E188" s="56" t="e">
        <f>VLOOKUP(B188,concorrenti!A$2:G$323,2,0)</f>
        <v>#N/A</v>
      </c>
      <c r="F188" s="118">
        <f>IFERROR(VLOOKUP(B188,'TROFEO Nora'!A$11:Q$99,17,0),0)</f>
        <v>0</v>
      </c>
      <c r="G188" s="119">
        <f>IFERROR(VLOOKUP(B188,Castellotti!A$11:Q$102,17,0),0)</f>
        <v>0</v>
      </c>
      <c r="H188" s="119">
        <f>IFERROR(VLOOKUP(B188,'Castelli Pavesi'!A$12:Q$100,17,0),0)</f>
        <v>0</v>
      </c>
      <c r="I188" s="118">
        <f>IFERROR(VLOOKUP(B188,'Coppa Monza'!A$12:Q$100,17,0),0)</f>
        <v>0</v>
      </c>
      <c r="J188" s="118">
        <f>IFERROR(VLOOKUP(B188,Maserati!A$12:P$100,16,0),0)</f>
        <v>0</v>
      </c>
      <c r="K188" s="119">
        <f>IFERROR(VLOOKUP(B188,Solidarietà!A$12:P$100,16,0),0)</f>
        <v>0</v>
      </c>
      <c r="L188" s="118">
        <f>IFERROR(VLOOKUP(B188,Lario!A:Q,16,0),0)</f>
        <v>0</v>
      </c>
      <c r="M188" s="118">
        <f>IFERROR(VLOOKUP(C188,Lario!B:R,16,0),0)</f>
        <v>0</v>
      </c>
      <c r="N188" s="118">
        <f>IFERROR(VLOOKUP(B188,'200 Miglia CR'!A:P,16,0),0)</f>
        <v>0</v>
      </c>
      <c r="O188" s="119">
        <f>IFERROR(VLOOKUP($B188,Ambrosiano!A$12:P$100,16,0),0)</f>
        <v>0</v>
      </c>
      <c r="P188" s="122"/>
      <c r="Q188" s="120">
        <f t="shared" si="22"/>
        <v>0</v>
      </c>
      <c r="R188" s="8"/>
      <c r="S188" s="123">
        <f t="shared" si="23"/>
        <v>0</v>
      </c>
      <c r="T188" s="121" t="e">
        <f>VLOOKUP(S188,Regolamento!J$6:L$14,3,0)</f>
        <v>#N/A</v>
      </c>
      <c r="U188" s="8"/>
      <c r="V188" s="125">
        <f t="shared" si="24"/>
        <v>0</v>
      </c>
      <c r="W188" s="8"/>
    </row>
    <row r="189" spans="1:23" hidden="1" x14ac:dyDescent="0.25">
      <c r="A189">
        <v>184</v>
      </c>
      <c r="B189" s="67" t="s">
        <v>472</v>
      </c>
      <c r="C189" s="56" t="str">
        <f>IFERROR(VLOOKUP(B189,concorrenti!A:C,3,0)," ")</f>
        <v>C</v>
      </c>
      <c r="D189" s="56">
        <f>VLOOKUP(B189,concorrenti!A:E,5,0)</f>
        <v>0</v>
      </c>
      <c r="E189" s="56" t="str">
        <f>VLOOKUP(B189,concorrenti!A$2:G$323,2,0)</f>
        <v>OROBICO</v>
      </c>
      <c r="F189" s="118">
        <f>IFERROR(VLOOKUP(B189,'TROFEO Nora'!A$11:Q$99,17,0),0)</f>
        <v>0</v>
      </c>
      <c r="G189" s="119">
        <f>IFERROR(VLOOKUP(B189,Castellotti!A$11:Q$102,17,0),0)</f>
        <v>0</v>
      </c>
      <c r="H189" s="119">
        <f>IFERROR(VLOOKUP(B189,'Castelli Pavesi'!A$12:Q$100,17,0),0)</f>
        <v>0</v>
      </c>
      <c r="I189" s="118">
        <f>IFERROR(VLOOKUP(B189,'Coppa Monza'!A$12:Q$100,17,0),0)</f>
        <v>0</v>
      </c>
      <c r="J189" s="118">
        <f>IFERROR(VLOOKUP(B189,Maserati!A$12:P$100,16,0),0)</f>
        <v>0</v>
      </c>
      <c r="K189" s="119">
        <f>IFERROR(VLOOKUP(B189,Solidarietà!A$12:P$100,16,0),0)</f>
        <v>0</v>
      </c>
      <c r="L189" s="118">
        <f>IFERROR(VLOOKUP(B189,Lario!A:Q,16,0),0)</f>
        <v>0</v>
      </c>
      <c r="M189" s="118">
        <f>IFERROR(VLOOKUP(C189,Lario!B:R,16,0),0)</f>
        <v>0</v>
      </c>
      <c r="N189" s="118">
        <f>IFERROR(VLOOKUP(B189,'200 Miglia CR'!A:P,16,0),0)</f>
        <v>0</v>
      </c>
      <c r="O189" s="119">
        <f>IFERROR(VLOOKUP($B189,Ambrosiano!A$12:P$100,16,0),0)</f>
        <v>0</v>
      </c>
      <c r="P189" s="122"/>
      <c r="Q189" s="120">
        <f t="shared" si="22"/>
        <v>0</v>
      </c>
      <c r="R189" s="8"/>
      <c r="S189" s="123">
        <f t="shared" si="23"/>
        <v>0</v>
      </c>
      <c r="T189" s="121" t="e">
        <f>VLOOKUP(S189,Regolamento!J$6:L$14,3,0)</f>
        <v>#N/A</v>
      </c>
      <c r="U189" s="8"/>
      <c r="V189" s="125">
        <f t="shared" si="24"/>
        <v>0</v>
      </c>
      <c r="W189" s="8"/>
    </row>
    <row r="190" spans="1:23" hidden="1" x14ac:dyDescent="0.25">
      <c r="A190">
        <v>185</v>
      </c>
      <c r="B190" s="8" t="s">
        <v>238</v>
      </c>
      <c r="C190" s="56" t="str">
        <f>IFERROR(VLOOKUP(B190,concorrenti!A:C,3,0)," ")</f>
        <v>C</v>
      </c>
      <c r="D190" s="56">
        <f>VLOOKUP(B190,concorrenti!A:E,5,0)</f>
        <v>0</v>
      </c>
      <c r="E190" s="56" t="str">
        <f>VLOOKUP(B190,concorrenti!A$2:G$323,2,0)</f>
        <v>VAMS</v>
      </c>
      <c r="F190" s="118">
        <f>IFERROR(VLOOKUP(B190,'TROFEO Nora'!A$11:Q$99,17,0),0)</f>
        <v>0</v>
      </c>
      <c r="G190" s="119">
        <f>IFERROR(VLOOKUP(B190,Castellotti!A$11:Q$102,17,0),0)</f>
        <v>0</v>
      </c>
      <c r="H190" s="119">
        <f>IFERROR(VLOOKUP(B190,'Castelli Pavesi'!A$12:Q$100,17,0),0)</f>
        <v>0</v>
      </c>
      <c r="I190" s="118">
        <f>IFERROR(VLOOKUP(B190,'Coppa Monza'!A$12:Q$100,17,0),0)</f>
        <v>0</v>
      </c>
      <c r="J190" s="118">
        <f>IFERROR(VLOOKUP(B190,Maserati!A$12:P$100,16,0),0)</f>
        <v>0</v>
      </c>
      <c r="K190" s="119">
        <f>IFERROR(VLOOKUP(B190,Solidarietà!A$12:P$100,16,0),0)</f>
        <v>0</v>
      </c>
      <c r="L190" s="118">
        <f>IFERROR(VLOOKUP(B190,Lario!A:Q,16,0),0)</f>
        <v>0</v>
      </c>
      <c r="M190" s="118">
        <f>IFERROR(VLOOKUP(C190,Lario!B:R,16,0),0)</f>
        <v>0</v>
      </c>
      <c r="N190" s="118">
        <f>IFERROR(VLOOKUP(B190,'200 Miglia CR'!A:P,16,0),0)</f>
        <v>0</v>
      </c>
      <c r="O190" s="119">
        <f>IFERROR(VLOOKUP($B190,Ambrosiano!A$12:P$100,16,0),0)</f>
        <v>0</v>
      </c>
      <c r="P190" s="75"/>
      <c r="Q190" s="120">
        <f t="shared" si="22"/>
        <v>0</v>
      </c>
      <c r="S190" s="43">
        <f t="shared" si="23"/>
        <v>0</v>
      </c>
      <c r="T190" s="121" t="e">
        <f>VLOOKUP(S190,Regolamento!J$6:L$14,3,0)</f>
        <v>#N/A</v>
      </c>
      <c r="V190" s="125">
        <f t="shared" si="24"/>
        <v>0</v>
      </c>
      <c r="W190" s="8"/>
    </row>
    <row r="191" spans="1:23" hidden="1" x14ac:dyDescent="0.25">
      <c r="A191">
        <v>186</v>
      </c>
      <c r="B191" s="67" t="s">
        <v>478</v>
      </c>
      <c r="C191" s="56" t="str">
        <f>IFERROR(VLOOKUP(B191,concorrenti!A:C,3,0)," ")</f>
        <v>C</v>
      </c>
      <c r="D191" s="56" t="str">
        <f>VLOOKUP(B191,concorrenti!A:E,5,0)</f>
        <v>X</v>
      </c>
      <c r="E191" s="56" t="str">
        <f>VLOOKUP(B191,concorrenti!A$2:G$323,2,0)</f>
        <v>OROBICO</v>
      </c>
      <c r="F191" s="118">
        <f>IFERROR(VLOOKUP(B191,'TROFEO Nora'!A$11:Q$99,17,0),0)</f>
        <v>0</v>
      </c>
      <c r="G191" s="119">
        <f>IFERROR(VLOOKUP(B191,Castellotti!A$11:Q$102,17,0),0)</f>
        <v>0</v>
      </c>
      <c r="H191" s="119">
        <f>IFERROR(VLOOKUP(B191,'Castelli Pavesi'!A$12:Q$100,17,0),0)</f>
        <v>0</v>
      </c>
      <c r="I191" s="118">
        <f>IFERROR(VLOOKUP(B191,'Coppa Monza'!A$12:Q$100,17,0),0)</f>
        <v>0</v>
      </c>
      <c r="J191" s="118">
        <f>IFERROR(VLOOKUP(B191,Maserati!A$12:P$100,16,0),0)</f>
        <v>0</v>
      </c>
      <c r="K191" s="119">
        <f>IFERROR(VLOOKUP(B191,Solidarietà!A$12:P$100,16,0),0)</f>
        <v>0</v>
      </c>
      <c r="L191" s="118">
        <f>IFERROR(VLOOKUP(B191,Lario!A:Q,16,0),0)</f>
        <v>0</v>
      </c>
      <c r="M191" s="118">
        <f>IFERROR(VLOOKUP(C191,Lario!B:R,16,0),0)</f>
        <v>0</v>
      </c>
      <c r="N191" s="118">
        <f>IFERROR(VLOOKUP(B191,'200 Miglia CR'!A:P,16,0),0)</f>
        <v>0</v>
      </c>
      <c r="O191" s="119">
        <f>IFERROR(VLOOKUP($B191,Ambrosiano!A$12:P$100,16,0),0)</f>
        <v>0</v>
      </c>
      <c r="P191" s="122"/>
      <c r="Q191" s="120">
        <f t="shared" si="22"/>
        <v>0</v>
      </c>
      <c r="R191" s="8"/>
      <c r="S191" s="123">
        <f t="shared" si="23"/>
        <v>0</v>
      </c>
      <c r="T191" s="121" t="e">
        <f>VLOOKUP(S191,Regolamento!J$6:L$14,3,0)</f>
        <v>#N/A</v>
      </c>
      <c r="U191" s="8"/>
      <c r="V191" s="125">
        <f t="shared" si="24"/>
        <v>0</v>
      </c>
      <c r="W191" s="8"/>
    </row>
    <row r="192" spans="1:23" hidden="1" x14ac:dyDescent="0.25">
      <c r="A192">
        <v>187</v>
      </c>
      <c r="B192" s="8" t="s">
        <v>124</v>
      </c>
      <c r="C192" s="56" t="str">
        <f>IFERROR(VLOOKUP(B192,concorrenti!A:C,3,0)," ")</f>
        <v>C</v>
      </c>
      <c r="D192" s="56">
        <f>VLOOKUP(B192,concorrenti!A:E,5,0)</f>
        <v>0</v>
      </c>
      <c r="E192" s="56" t="str">
        <f>VLOOKUP(B192,concorrenti!A$2:G$323,2,0)</f>
        <v>CASTELLOTTI</v>
      </c>
      <c r="F192" s="118">
        <f>IFERROR(VLOOKUP(B192,'TROFEO Nora'!A$11:Q$99,17,0),0)</f>
        <v>0</v>
      </c>
      <c r="G192" s="119">
        <f>IFERROR(VLOOKUP(B192,Castellotti!A$11:Q$102,17,0),0)</f>
        <v>0</v>
      </c>
      <c r="H192" s="119">
        <f>IFERROR(VLOOKUP(B192,'Castelli Pavesi'!A$12:Q$100,17,0),0)</f>
        <v>0</v>
      </c>
      <c r="I192" s="118">
        <f>IFERROR(VLOOKUP(B192,'Coppa Monza'!A$12:Q$100,17,0),0)</f>
        <v>0</v>
      </c>
      <c r="J192" s="118">
        <f>IFERROR(VLOOKUP(B192,Maserati!A$12:P$100,16,0),0)</f>
        <v>0</v>
      </c>
      <c r="K192" s="119">
        <f>IFERROR(VLOOKUP(B192,Solidarietà!A$12:P$100,16,0),0)</f>
        <v>0</v>
      </c>
      <c r="L192" s="118">
        <f>IFERROR(VLOOKUP(B192,Lario!A:Q,16,0),0)</f>
        <v>0</v>
      </c>
      <c r="M192" s="118">
        <f>IFERROR(VLOOKUP(C192,Lario!B:R,16,0),0)</f>
        <v>0</v>
      </c>
      <c r="N192" s="118">
        <f>IFERROR(VLOOKUP(B192,'200 Miglia CR'!A:P,16,0),0)</f>
        <v>0</v>
      </c>
      <c r="O192" s="119">
        <f>IFERROR(VLOOKUP($B192,Ambrosiano!A$12:P$100,16,0),0)</f>
        <v>0</v>
      </c>
      <c r="P192" s="122"/>
      <c r="Q192" s="120">
        <f t="shared" si="22"/>
        <v>0</v>
      </c>
      <c r="R192" s="8"/>
      <c r="S192" s="123">
        <f t="shared" si="23"/>
        <v>0</v>
      </c>
      <c r="T192" s="121" t="e">
        <f>VLOOKUP(S192,Regolamento!J$6:L$14,3,0)</f>
        <v>#N/A</v>
      </c>
      <c r="U192" s="8"/>
      <c r="V192" s="125">
        <f t="shared" si="24"/>
        <v>0</v>
      </c>
      <c r="W192" s="8"/>
    </row>
    <row r="193" spans="1:23" hidden="1" x14ac:dyDescent="0.25">
      <c r="A193">
        <v>188</v>
      </c>
      <c r="B193" s="8" t="s">
        <v>152</v>
      </c>
      <c r="C193" s="56" t="str">
        <f>IFERROR(VLOOKUP(B193,concorrenti!A:C,3,0)," ")</f>
        <v>C</v>
      </c>
      <c r="D193" s="56">
        <f>VLOOKUP(B193,concorrenti!A:E,5,0)</f>
        <v>0</v>
      </c>
      <c r="E193" s="56" t="str">
        <f>VLOOKUP(B193,concorrenti!A$2:G$323,2,0)</f>
        <v>OROBICO</v>
      </c>
      <c r="F193" s="118">
        <f>IFERROR(VLOOKUP(B193,'TROFEO Nora'!A$11:Q$99,17,0),0)</f>
        <v>0</v>
      </c>
      <c r="G193" s="119">
        <f>IFERROR(VLOOKUP(B193,Castellotti!A$11:Q$102,17,0),0)</f>
        <v>0</v>
      </c>
      <c r="H193" s="119">
        <f>IFERROR(VLOOKUP(B193,'Castelli Pavesi'!A$12:Q$100,17,0),0)</f>
        <v>0</v>
      </c>
      <c r="I193" s="118">
        <f>IFERROR(VLOOKUP(B193,'Coppa Monza'!A$12:Q$100,17,0),0)</f>
        <v>0</v>
      </c>
      <c r="J193" s="118">
        <f>IFERROR(VLOOKUP(B193,Maserati!A$12:P$100,16,0),0)</f>
        <v>0</v>
      </c>
      <c r="K193" s="119">
        <f>IFERROR(VLOOKUP(B193,Solidarietà!A$12:P$100,16,0),0)</f>
        <v>0</v>
      </c>
      <c r="L193" s="118">
        <f>IFERROR(VLOOKUP(B193,Lario!A:Q,16,0),0)</f>
        <v>0</v>
      </c>
      <c r="M193" s="118">
        <f>IFERROR(VLOOKUP(C193,Lario!B:R,16,0),0)</f>
        <v>0</v>
      </c>
      <c r="N193" s="118">
        <f>IFERROR(VLOOKUP(B193,'200 Miglia CR'!A:P,16,0),0)</f>
        <v>0</v>
      </c>
      <c r="O193" s="119">
        <f>IFERROR(VLOOKUP($B193,Ambrosiano!A$12:P$100,16,0),0)</f>
        <v>0</v>
      </c>
      <c r="P193" s="122"/>
      <c r="Q193" s="120">
        <f t="shared" si="22"/>
        <v>0</v>
      </c>
      <c r="R193" s="8"/>
      <c r="S193" s="123">
        <f t="shared" si="23"/>
        <v>0</v>
      </c>
      <c r="T193" s="124" t="e">
        <f>VLOOKUP(S193,Regolamento!J$6:L$14,3,0)</f>
        <v>#N/A</v>
      </c>
      <c r="U193" s="8"/>
      <c r="V193" s="125">
        <f t="shared" si="24"/>
        <v>0</v>
      </c>
      <c r="W193" s="8"/>
    </row>
    <row r="194" spans="1:23" hidden="1" x14ac:dyDescent="0.25">
      <c r="A194">
        <v>189</v>
      </c>
      <c r="B194" s="8" t="s">
        <v>410</v>
      </c>
      <c r="C194" s="12" t="str">
        <f>IFERROR(VLOOKUP(B194,concorrenti!A:C,3,0)," ")</f>
        <v>C</v>
      </c>
      <c r="D194" s="12">
        <f>VLOOKUP(B194,concorrenti!A:E,5,0)</f>
        <v>0</v>
      </c>
      <c r="E194" s="56" t="str">
        <f>VLOOKUP(B194,concorrenti!A$2:G$323,2,0)</f>
        <v>VAMS</v>
      </c>
      <c r="F194" s="118">
        <f>IFERROR(VLOOKUP(B194,'TROFEO Nora'!A$11:Q$99,17,0),0)</f>
        <v>0</v>
      </c>
      <c r="G194" s="119">
        <f>IFERROR(VLOOKUP(B194,Castellotti!A$11:Q$102,17,0),0)</f>
        <v>0</v>
      </c>
      <c r="H194" s="119">
        <f>IFERROR(VLOOKUP(B194,'Castelli Pavesi'!A$12:Q$100,17,0),0)</f>
        <v>0</v>
      </c>
      <c r="I194" s="118">
        <f>IFERROR(VLOOKUP(B194,'Coppa Monza'!A$12:Q$100,17,0),0)</f>
        <v>0</v>
      </c>
      <c r="J194" s="118">
        <f>IFERROR(VLOOKUP(B194,Maserati!A$12:P$100,16,0),0)</f>
        <v>0</v>
      </c>
      <c r="K194" s="119">
        <f>IFERROR(VLOOKUP(B194,Solidarietà!A$12:P$100,16,0),0)</f>
        <v>0</v>
      </c>
      <c r="L194" s="118">
        <f>IFERROR(VLOOKUP(B194,Lario!A:Q,16,0),0)</f>
        <v>0</v>
      </c>
      <c r="M194" s="118">
        <f>IFERROR(VLOOKUP(C194,Lario!B:R,16,0),0)</f>
        <v>0</v>
      </c>
      <c r="N194" s="118">
        <f>IFERROR(VLOOKUP(B194,'200 Miglia CR'!A:P,16,0),0)</f>
        <v>0</v>
      </c>
      <c r="O194" s="119">
        <f>IFERROR(VLOOKUP($B194,Ambrosiano!A$12:P$100,16,0),0)</f>
        <v>0</v>
      </c>
      <c r="P194" s="122"/>
      <c r="Q194" s="120">
        <f t="shared" si="22"/>
        <v>0</v>
      </c>
      <c r="R194" s="8"/>
      <c r="S194" s="43">
        <f t="shared" si="23"/>
        <v>0</v>
      </c>
      <c r="T194" s="124" t="e">
        <f>VLOOKUP(S194,Regolamento!J$6:L$14,3,0)</f>
        <v>#N/A</v>
      </c>
      <c r="U194" s="8"/>
      <c r="V194" s="125">
        <f t="shared" si="24"/>
        <v>0</v>
      </c>
      <c r="W194" s="8"/>
    </row>
    <row r="195" spans="1:23" hidden="1" x14ac:dyDescent="0.25">
      <c r="A195">
        <v>190</v>
      </c>
      <c r="B195" s="59" t="s">
        <v>522</v>
      </c>
      <c r="C195" s="12" t="str">
        <f>IFERROR(VLOOKUP(B195,concorrenti!A:C,3,0)," ")</f>
        <v>C</v>
      </c>
      <c r="D195" s="12">
        <f>VLOOKUP(B195,concorrenti!A:E,5,0)</f>
        <v>0</v>
      </c>
      <c r="E195" s="56" t="str">
        <f>VLOOKUP(B195,concorrenti!A$2:G$323,2,0)</f>
        <v>CAVEC</v>
      </c>
      <c r="F195" s="118">
        <f>IFERROR(VLOOKUP(B195,'TROFEO Nora'!A$11:Q$99,17,0),0)</f>
        <v>0</v>
      </c>
      <c r="G195" s="119">
        <f>IFERROR(VLOOKUP(B195,Castellotti!A$11:Q$102,17,0),0)</f>
        <v>0</v>
      </c>
      <c r="H195" s="119">
        <f>IFERROR(VLOOKUP(B195,'Castelli Pavesi'!A$12:Q$100,17,0),0)</f>
        <v>0</v>
      </c>
      <c r="I195" s="118">
        <f>IFERROR(VLOOKUP(B195,'Coppa Monza'!A$12:Q$100,17,0),0)</f>
        <v>0</v>
      </c>
      <c r="J195" s="118">
        <f>IFERROR(VLOOKUP(B195,Maserati!A$12:P$100,16,0),0)</f>
        <v>0</v>
      </c>
      <c r="K195" s="119">
        <f>IFERROR(VLOOKUP(B195,Solidarietà!A$12:P$100,16,0),0)</f>
        <v>0</v>
      </c>
      <c r="L195" s="118">
        <f>IFERROR(VLOOKUP(B195,Lario!A:Q,16,0),0)</f>
        <v>0</v>
      </c>
      <c r="M195" s="118">
        <f>IFERROR(VLOOKUP(C195,Lario!B:R,16,0),0)</f>
        <v>0</v>
      </c>
      <c r="N195" s="118">
        <f>IFERROR(VLOOKUP(B195,'200 Miglia CR'!A:P,16,0),0)</f>
        <v>0</v>
      </c>
      <c r="O195" s="119">
        <f>IFERROR(VLOOKUP($B195,Ambrosiano!A$12:P$100,16,0),0)</f>
        <v>0</v>
      </c>
      <c r="P195" s="122"/>
      <c r="Q195" s="120">
        <f t="shared" si="22"/>
        <v>0</v>
      </c>
      <c r="R195" s="8"/>
      <c r="S195" s="123">
        <f t="shared" si="23"/>
        <v>0</v>
      </c>
      <c r="T195" s="121" t="e">
        <f>VLOOKUP(S195,Regolamento!J$6:L$14,3,0)</f>
        <v>#N/A</v>
      </c>
      <c r="U195" s="8"/>
      <c r="V195" s="125">
        <f t="shared" si="24"/>
        <v>0</v>
      </c>
      <c r="W195" s="8"/>
    </row>
    <row r="196" spans="1:23" hidden="1" x14ac:dyDescent="0.25">
      <c r="A196">
        <v>191</v>
      </c>
      <c r="B196" s="67" t="s">
        <v>533</v>
      </c>
      <c r="C196" s="12" t="str">
        <f>IFERROR(VLOOKUP(B196,concorrenti!A:C,3,0)," ")</f>
        <v>C</v>
      </c>
      <c r="D196" s="12">
        <f>VLOOKUP(B196,concorrenti!A:E,5,0)</f>
        <v>0</v>
      </c>
      <c r="E196" s="56" t="str">
        <f>VLOOKUP(B196,concorrenti!A$2:G$323,2,0)</f>
        <v>CAVEM</v>
      </c>
      <c r="F196" s="118">
        <f>IFERROR(VLOOKUP(B196,'TROFEO Nora'!A$11:Q$99,17,0),0)</f>
        <v>0</v>
      </c>
      <c r="G196" s="119">
        <f>IFERROR(VLOOKUP(B196,Castellotti!A$11:Q$102,17,0),0)</f>
        <v>0</v>
      </c>
      <c r="H196" s="119">
        <f>IFERROR(VLOOKUP(B196,'Castelli Pavesi'!A$12:Q$100,17,0),0)</f>
        <v>0</v>
      </c>
      <c r="I196" s="118">
        <f>IFERROR(VLOOKUP(B196,'Coppa Monza'!A$12:Q$100,17,0),0)</f>
        <v>0</v>
      </c>
      <c r="J196" s="118">
        <f>IFERROR(VLOOKUP(B196,Maserati!A$12:P$100,16,0),0)</f>
        <v>0</v>
      </c>
      <c r="K196" s="119">
        <f>IFERROR(VLOOKUP(B196,Solidarietà!A$12:P$100,16,0),0)</f>
        <v>0</v>
      </c>
      <c r="L196" s="118">
        <f>IFERROR(VLOOKUP(B196,Lario!A:Q,16,0),0)</f>
        <v>0</v>
      </c>
      <c r="M196" s="118">
        <f>IFERROR(VLOOKUP(C196,Lario!B:R,16,0),0)</f>
        <v>0</v>
      </c>
      <c r="N196" s="118">
        <f>IFERROR(VLOOKUP(B196,'200 Miglia CR'!A:P,16,0),0)</f>
        <v>0</v>
      </c>
      <c r="O196" s="119">
        <f>IFERROR(VLOOKUP($B196,Ambrosiano!A$12:P$100,16,0),0)</f>
        <v>0</v>
      </c>
      <c r="P196" s="122"/>
      <c r="Q196" s="120">
        <f t="shared" si="22"/>
        <v>0</v>
      </c>
      <c r="R196" s="8"/>
      <c r="S196" s="123">
        <f t="shared" si="23"/>
        <v>0</v>
      </c>
      <c r="T196" s="121" t="e">
        <f>VLOOKUP(S196,Regolamento!J$6:L$14,3,0)</f>
        <v>#N/A</v>
      </c>
      <c r="U196" s="8"/>
      <c r="V196" s="125">
        <f t="shared" si="24"/>
        <v>0</v>
      </c>
      <c r="W196" s="8"/>
    </row>
    <row r="197" spans="1:23" hidden="1" x14ac:dyDescent="0.25">
      <c r="A197">
        <v>192</v>
      </c>
      <c r="B197" s="67" t="s">
        <v>534</v>
      </c>
      <c r="C197" s="12" t="str">
        <f>IFERROR(VLOOKUP(B197,concorrenti!A:C,3,0)," ")</f>
        <v>C</v>
      </c>
      <c r="D197" s="12">
        <f>VLOOKUP(B197,concorrenti!A:E,5,0)</f>
        <v>0</v>
      </c>
      <c r="E197" s="56" t="str">
        <f>VLOOKUP(B197,concorrenti!A$2:G$323,2,0)</f>
        <v>CAVEM</v>
      </c>
      <c r="F197" s="118">
        <f>IFERROR(VLOOKUP(B197,'TROFEO Nora'!A$11:Q$99,17,0),0)</f>
        <v>0</v>
      </c>
      <c r="G197" s="119">
        <f>IFERROR(VLOOKUP(B197,Castellotti!A$11:Q$102,17,0),0)</f>
        <v>0</v>
      </c>
      <c r="H197" s="119">
        <f>IFERROR(VLOOKUP(B197,'Castelli Pavesi'!A$12:Q$100,17,0),0)</f>
        <v>0</v>
      </c>
      <c r="I197" s="118">
        <f>IFERROR(VLOOKUP(B197,'Coppa Monza'!A$12:Q$100,17,0),0)</f>
        <v>0</v>
      </c>
      <c r="J197" s="118">
        <f>IFERROR(VLOOKUP(B197,Maserati!A$12:P$100,16,0),0)</f>
        <v>0</v>
      </c>
      <c r="K197" s="119">
        <f>IFERROR(VLOOKUP(B197,Solidarietà!A$12:P$100,16,0),0)</f>
        <v>0</v>
      </c>
      <c r="L197" s="118">
        <f>IFERROR(VLOOKUP(B197,Lario!A:Q,16,0),0)</f>
        <v>0</v>
      </c>
      <c r="M197" s="118">
        <f>IFERROR(VLOOKUP(C197,Lario!B:R,16,0),0)</f>
        <v>0</v>
      </c>
      <c r="N197" s="118">
        <f>IFERROR(VLOOKUP(B197,'200 Miglia CR'!A:P,16,0),0)</f>
        <v>0</v>
      </c>
      <c r="O197" s="119">
        <f>IFERROR(VLOOKUP($B197,Ambrosiano!A$12:P$100,16,0),0)</f>
        <v>0</v>
      </c>
      <c r="P197" s="122"/>
      <c r="Q197" s="120">
        <f t="shared" si="22"/>
        <v>0</v>
      </c>
      <c r="R197" s="8"/>
      <c r="S197" s="123">
        <f t="shared" si="23"/>
        <v>0</v>
      </c>
      <c r="T197" s="121" t="e">
        <f>VLOOKUP(S197,Regolamento!J$6:L$14,3,0)</f>
        <v>#N/A</v>
      </c>
      <c r="U197" s="8"/>
      <c r="V197" s="125">
        <f t="shared" si="24"/>
        <v>0</v>
      </c>
      <c r="W197" s="8"/>
    </row>
    <row r="198" spans="1:23" x14ac:dyDescent="0.25">
      <c r="A198" s="81"/>
      <c r="B198"/>
      <c r="F198" s="213"/>
      <c r="G198" s="213"/>
      <c r="H198" s="214"/>
      <c r="I198" s="213"/>
      <c r="J198" s="213"/>
      <c r="K198" s="214"/>
      <c r="L198" s="213"/>
      <c r="M198" s="221"/>
      <c r="N198" s="213"/>
      <c r="O198" s="213"/>
      <c r="Q198" s="136"/>
      <c r="S198" s="54"/>
      <c r="T198" s="215"/>
      <c r="V198" s="135"/>
    </row>
    <row r="202" spans="1:23" ht="30" x14ac:dyDescent="0.25">
      <c r="F202" s="64" t="s">
        <v>954</v>
      </c>
      <c r="G202" s="111" t="s">
        <v>93</v>
      </c>
      <c r="H202" s="66" t="s">
        <v>320</v>
      </c>
      <c r="I202" s="112" t="s">
        <v>407</v>
      </c>
      <c r="J202" s="157" t="s">
        <v>486</v>
      </c>
      <c r="K202" s="110" t="s">
        <v>98</v>
      </c>
      <c r="L202" s="108" t="s">
        <v>406</v>
      </c>
      <c r="M202" s="108"/>
      <c r="N202" s="65" t="s">
        <v>321</v>
      </c>
      <c r="O202" s="109" t="s">
        <v>99</v>
      </c>
      <c r="Q202" s="38" t="s">
        <v>19</v>
      </c>
      <c r="S202" s="259" t="s">
        <v>57</v>
      </c>
      <c r="T202" s="260"/>
      <c r="V202" s="38" t="s">
        <v>19</v>
      </c>
    </row>
    <row r="203" spans="1:23" x14ac:dyDescent="0.25">
      <c r="F203" s="35">
        <f>+'TROFEO Nora'!Q115</f>
        <v>1173.8833</v>
      </c>
      <c r="G203" s="36">
        <f>+Castellotti!Q111</f>
        <v>985.60800000000006</v>
      </c>
      <c r="H203" s="49">
        <f>+'Castelli Pavesi'!Q104</f>
        <v>209.04750000000001</v>
      </c>
      <c r="I203" s="113">
        <f>+'Coppa Monza'!Q109</f>
        <v>642.88000000000011</v>
      </c>
      <c r="J203" s="158"/>
      <c r="K203" s="78"/>
      <c r="L203" s="84"/>
      <c r="M203" s="84"/>
      <c r="N203" s="37"/>
      <c r="O203" s="50"/>
      <c r="Q203" s="39" t="s">
        <v>56</v>
      </c>
      <c r="S203" s="40" t="s">
        <v>58</v>
      </c>
      <c r="T203" s="41" t="s">
        <v>37</v>
      </c>
      <c r="V203" s="39" t="s">
        <v>60</v>
      </c>
    </row>
    <row r="204" spans="1:23" x14ac:dyDescent="0.25">
      <c r="E204"/>
      <c r="F204" s="10">
        <f>SUM(F206:F243)</f>
        <v>1173.8832</v>
      </c>
      <c r="G204" s="10">
        <f>SUM(G206:G243)</f>
        <v>985.60799999999983</v>
      </c>
      <c r="H204" s="10">
        <f>SUM(H206:H243)</f>
        <v>209.04750000000001</v>
      </c>
      <c r="I204" s="10">
        <f>SUM(I206:I243)</f>
        <v>642.88000000000022</v>
      </c>
      <c r="J204" s="10"/>
      <c r="K204" s="10"/>
      <c r="L204" s="10"/>
      <c r="M204" s="10"/>
      <c r="N204" s="10"/>
      <c r="O204" s="10"/>
      <c r="Q204"/>
      <c r="T204"/>
      <c r="V204"/>
    </row>
    <row r="205" spans="1:23" ht="15.75" x14ac:dyDescent="0.25">
      <c r="B205" s="126"/>
      <c r="F205" s="10">
        <f>+F203-F204</f>
        <v>9.9999999974897946E-5</v>
      </c>
      <c r="G205" s="10">
        <f t="shared" ref="G205:O205" si="25">+G203-G204</f>
        <v>0</v>
      </c>
      <c r="H205" s="10">
        <f t="shared" si="25"/>
        <v>0</v>
      </c>
      <c r="I205" s="10">
        <f t="shared" si="25"/>
        <v>0</v>
      </c>
      <c r="J205" s="10">
        <f t="shared" si="25"/>
        <v>0</v>
      </c>
      <c r="K205" s="10">
        <f t="shared" si="25"/>
        <v>0</v>
      </c>
      <c r="L205" s="10">
        <f t="shared" si="25"/>
        <v>0</v>
      </c>
      <c r="M205" s="10">
        <f t="shared" si="25"/>
        <v>0</v>
      </c>
      <c r="N205" s="10">
        <f t="shared" si="25"/>
        <v>0</v>
      </c>
      <c r="O205" s="10">
        <f t="shared" si="25"/>
        <v>0</v>
      </c>
    </row>
    <row r="206" spans="1:23" x14ac:dyDescent="0.25">
      <c r="B206"/>
      <c r="C206" s="56"/>
      <c r="E206" s="56"/>
      <c r="F206" s="114"/>
      <c r="G206" s="115"/>
      <c r="H206" s="115"/>
      <c r="I206" s="114"/>
      <c r="J206" s="114"/>
      <c r="K206" s="115"/>
      <c r="L206" s="114"/>
      <c r="M206" s="114"/>
      <c r="N206" s="114"/>
      <c r="O206" s="115"/>
      <c r="Q206" s="116"/>
      <c r="S206" s="132"/>
      <c r="T206" s="133"/>
      <c r="U206" s="131"/>
      <c r="V206" s="134"/>
    </row>
    <row r="207" spans="1:23" x14ac:dyDescent="0.25">
      <c r="A207">
        <v>1</v>
      </c>
      <c r="B207" s="219" t="s">
        <v>510</v>
      </c>
      <c r="C207" s="56" t="str">
        <f>VLOOKUP(B207,concorrenti!A$325:G$420,7,0)</f>
        <v>MECCANICO</v>
      </c>
      <c r="D207" s="12">
        <f>VLOOKUP(B207,concorrenti!A:E,5,0)</f>
        <v>0</v>
      </c>
      <c r="E207" s="56" t="str">
        <f>VLOOKUP(B207,concorrenti!A$324:G$576,2,0)</f>
        <v>GAMS</v>
      </c>
      <c r="F207" s="118">
        <f>IFERROR(VLOOKUP(B207,'TROFEO Nora'!A$99:Q$146,17,0),0)</f>
        <v>94.668000000000006</v>
      </c>
      <c r="G207" s="119">
        <f>IFERROR(VLOOKUP(B207,Castellotti!A$100:Q$150,17,0),0)</f>
        <v>142.155</v>
      </c>
      <c r="H207" s="119">
        <f>IFERROR(VLOOKUP(B207,'Castelli Pavesi'!A$100:Q$149,17,0),0)</f>
        <v>110.02500000000001</v>
      </c>
      <c r="I207" s="118">
        <f>IFERROR(VLOOKUP(B207,'Coppa Monza'!A$100:Q$151,17,0),0)</f>
        <v>131.20000000000002</v>
      </c>
      <c r="J207" s="118">
        <f>IFERROR(VLOOKUP(B207,Maserati!A$101:P$150,16,0),0)</f>
        <v>0</v>
      </c>
      <c r="K207" s="119">
        <f>IFERROR(VLOOKUP(B207,Solidarietà!A$100:P$150,16,0),0)</f>
        <v>0</v>
      </c>
      <c r="L207" s="118">
        <f>IFERROR(VLOOKUP(B207,Lario!A$101:P$150,16,0),0)</f>
        <v>0</v>
      </c>
      <c r="M207" s="118">
        <f>IFERROR(VLOOKUP(C207,Lario!B$101:Q$150,16,0),0)</f>
        <v>0</v>
      </c>
      <c r="N207" s="118">
        <f>IFERROR(VLOOKUP(B207,'200 Miglia CR'!A$96:P$145,16,0),0)</f>
        <v>0</v>
      </c>
      <c r="O207" s="119">
        <f>IFERROR(VLOOKUP($B207,Ambrosiano!A$101:P$103,16,0),0)</f>
        <v>0</v>
      </c>
      <c r="Q207" s="120">
        <f>SUM(F207:O207)</f>
        <v>478.048</v>
      </c>
      <c r="S207" s="123">
        <f>COUNTIF(F207:O207,"&lt;&gt;0")</f>
        <v>4</v>
      </c>
      <c r="T207" s="124">
        <f>VLOOKUP(S207,Regolamento!J$6:L$14,3,0)</f>
        <v>1.1499999999999999</v>
      </c>
      <c r="U207" s="8"/>
      <c r="V207" s="125">
        <f>IFERROR(+T207*Q207,0)</f>
        <v>549.75519999999995</v>
      </c>
    </row>
    <row r="208" spans="1:23" x14ac:dyDescent="0.25">
      <c r="A208">
        <v>2</v>
      </c>
      <c r="B208" s="219" t="s">
        <v>654</v>
      </c>
      <c r="C208" s="56" t="str">
        <f>VLOOKUP(B208,concorrenti!A$325:G$420,7,0)</f>
        <v>MECCANICO</v>
      </c>
      <c r="D208" s="12">
        <f>VLOOKUP(B208,concorrenti!A:E,5,0)</f>
        <v>0</v>
      </c>
      <c r="E208" s="56" t="str">
        <f>VLOOKUP(B208,concorrenti!A$324:G$576,2,0)</f>
        <v>VAMS</v>
      </c>
      <c r="F208" s="118">
        <f>IFERROR(VLOOKUP(B208,'TROFEO Nora'!A$99:Q$146,17,0),0)</f>
        <v>91.963200000000001</v>
      </c>
      <c r="G208" s="119">
        <f>IFERROR(VLOOKUP(B208,Castellotti!A$100:Q$150,17,0),0)</f>
        <v>129.51900000000001</v>
      </c>
      <c r="H208" s="119">
        <f>IFERROR(VLOOKUP(B208,'Castelli Pavesi'!A$100:Q$149,17,0),0)</f>
        <v>99.022499999999994</v>
      </c>
      <c r="I208" s="118">
        <f>IFERROR(VLOOKUP(B208,'Coppa Monza'!A$100:Q$151,17,0),0)</f>
        <v>107.58400000000002</v>
      </c>
      <c r="J208" s="118">
        <f>IFERROR(VLOOKUP(B208,Maserati!A$101:P$150,16,0),0)</f>
        <v>0</v>
      </c>
      <c r="K208" s="119">
        <f>IFERROR(VLOOKUP(B208,Solidarietà!A$100:P$150,16,0),0)</f>
        <v>0</v>
      </c>
      <c r="L208" s="118">
        <f>IFERROR(VLOOKUP(B208,Lario!A$101:P$150,16,0),0)</f>
        <v>0</v>
      </c>
      <c r="M208" s="118">
        <f>IFERROR(VLOOKUP(C208,Lario!B$101:Q$150,16,0),0)</f>
        <v>0</v>
      </c>
      <c r="N208" s="118">
        <f>IFERROR(VLOOKUP(B208,'200 Miglia CR'!A$96:P$145,16,0),0)</f>
        <v>0</v>
      </c>
      <c r="O208" s="119">
        <f>IFERROR(VLOOKUP($B208,Ambrosiano!A$101:P$103,16,0),0)</f>
        <v>0</v>
      </c>
      <c r="Q208" s="120">
        <f>SUM(F208:O208)</f>
        <v>428.08870000000002</v>
      </c>
      <c r="S208" s="123">
        <f>COUNTIF(F208:O208,"&lt;&gt;0")</f>
        <v>4</v>
      </c>
      <c r="T208" s="124">
        <f>VLOOKUP(S208,Regolamento!J$6:L$14,3,0)</f>
        <v>1.1499999999999999</v>
      </c>
      <c r="U208" s="8"/>
      <c r="V208" s="125">
        <f>IFERROR(+T208*Q208,0)</f>
        <v>492.30200500000001</v>
      </c>
    </row>
    <row r="209" spans="1:22" x14ac:dyDescent="0.25">
      <c r="A209">
        <v>3</v>
      </c>
      <c r="B209" s="219" t="s">
        <v>660</v>
      </c>
      <c r="C209" s="56" t="str">
        <f>VLOOKUP(B209,concorrenti!A$325:G$420,7,0)</f>
        <v>MECCANICO</v>
      </c>
      <c r="D209" s="12">
        <f>VLOOKUP(B209,concorrenti!A:E,5,0)</f>
        <v>0</v>
      </c>
      <c r="E209" s="56" t="str">
        <f>VLOOKUP(B209,concorrenti!A$324:G$576,2,0)</f>
        <v>CASTELLOTTI</v>
      </c>
      <c r="F209" s="118">
        <f>IFERROR(VLOOKUP(B209,'TROFEO Nora'!A$99:Q$146,17,0),0)</f>
        <v>97.372799999999998</v>
      </c>
      <c r="G209" s="119">
        <f>IFERROR(VLOOKUP(B209,Castellotti!A$100:Q$150,17,0),0)</f>
        <v>113.72400000000002</v>
      </c>
      <c r="H209" s="119">
        <f>IFERROR(VLOOKUP(B209,'Castelli Pavesi'!A$100:Q$149,17,0),0)</f>
        <v>0</v>
      </c>
      <c r="I209" s="118">
        <f>IFERROR(VLOOKUP(B209,'Coppa Monza'!A$100:Q$151,17,0),0)</f>
        <v>118.08000000000003</v>
      </c>
      <c r="J209" s="118">
        <f>IFERROR(VLOOKUP(B209,Maserati!A$101:P$150,16,0),0)</f>
        <v>0</v>
      </c>
      <c r="K209" s="119">
        <f>IFERROR(VLOOKUP(B209,Solidarietà!A$100:P$150,16,0),0)</f>
        <v>0</v>
      </c>
      <c r="L209" s="118">
        <f>IFERROR(VLOOKUP(B209,Lario!A$101:P$150,16,0),0)</f>
        <v>0</v>
      </c>
      <c r="M209" s="118">
        <f>IFERROR(VLOOKUP(C209,Lario!B$101:Q$150,16,0),0)</f>
        <v>0</v>
      </c>
      <c r="N209" s="118">
        <f>IFERROR(VLOOKUP(B209,'200 Miglia CR'!A$96:P$145,16,0),0)</f>
        <v>0</v>
      </c>
      <c r="O209" s="119">
        <f>IFERROR(VLOOKUP($B209,Ambrosiano!A$101:P$103,16,0),0)</f>
        <v>0</v>
      </c>
      <c r="Q209" s="120">
        <f>SUM(F209:O209)</f>
        <v>329.17680000000007</v>
      </c>
      <c r="S209" s="123">
        <f>COUNTIF(F209:O209,"&lt;&gt;0")</f>
        <v>3</v>
      </c>
      <c r="T209" s="124">
        <f>VLOOKUP(S209,Regolamento!J$6:L$14,3,0)</f>
        <v>1.1000000000000001</v>
      </c>
      <c r="U209" s="8"/>
      <c r="V209" s="125">
        <f>IFERROR(+T209*Q209,0)</f>
        <v>362.09448000000009</v>
      </c>
    </row>
    <row r="210" spans="1:22" x14ac:dyDescent="0.25">
      <c r="A210">
        <v>4</v>
      </c>
      <c r="B210" s="219" t="s">
        <v>13</v>
      </c>
      <c r="C210" s="56" t="str">
        <f>VLOOKUP(B210,concorrenti!A$325:G$420,7,0)</f>
        <v>MECCANICO</v>
      </c>
      <c r="D210" s="12">
        <f>VLOOKUP(B210,concorrenti!A:E,5,0)</f>
        <v>0</v>
      </c>
      <c r="E210" s="56" t="str">
        <f>VLOOKUP(B210,concorrenti!A$324:G$576,2,0)</f>
        <v>VAMS</v>
      </c>
      <c r="F210" s="118">
        <f>IFERROR(VLOOKUP(B210,'TROFEO Nora'!A$99:Q$146,17,0),0)</f>
        <v>0</v>
      </c>
      <c r="G210" s="119">
        <f>IFERROR(VLOOKUP(B210,Castellotti!A$100:Q$150,17,0),0)</f>
        <v>157.94999999999999</v>
      </c>
      <c r="H210" s="119">
        <f>IFERROR(VLOOKUP(B210,'Castelli Pavesi'!A$100:Q$149,17,0),0)</f>
        <v>0</v>
      </c>
      <c r="I210" s="118">
        <f>IFERROR(VLOOKUP(B210,'Coppa Monza'!A$100:Q$151,17,0),0)</f>
        <v>0</v>
      </c>
      <c r="J210" s="118">
        <f>IFERROR(VLOOKUP(B210,Maserati!A$101:P$150,16,0),0)</f>
        <v>0</v>
      </c>
      <c r="K210" s="119">
        <f>IFERROR(VLOOKUP(B210,Solidarietà!A$100:P$150,16,0),0)</f>
        <v>0</v>
      </c>
      <c r="L210" s="118">
        <f>IFERROR(VLOOKUP(B210,Lario!A$101:P$150,16,0),0)</f>
        <v>0</v>
      </c>
      <c r="M210" s="118">
        <f>IFERROR(VLOOKUP(C210,Lario!B$101:Q$150,16,0),0)</f>
        <v>0</v>
      </c>
      <c r="N210" s="118">
        <f>IFERROR(VLOOKUP(B210,'200 Miglia CR'!A$96:P$145,16,0),0)</f>
        <v>0</v>
      </c>
      <c r="O210" s="119">
        <f>IFERROR(VLOOKUP($B210,Ambrosiano!A$101:P$103,16,0),0)</f>
        <v>0</v>
      </c>
      <c r="Q210" s="120">
        <f>SUM(F210:O210)</f>
        <v>157.94999999999999</v>
      </c>
      <c r="S210" s="123">
        <f>COUNTIF(F210:O210,"&lt;&gt;0")</f>
        <v>1</v>
      </c>
      <c r="T210" s="124">
        <f>VLOOKUP(S210,Regolamento!J$6:L$14,3,0)</f>
        <v>1</v>
      </c>
      <c r="U210" s="8"/>
      <c r="V210" s="125">
        <f>IFERROR(+T210*Q210,0)</f>
        <v>157.94999999999999</v>
      </c>
    </row>
    <row r="211" spans="1:22" x14ac:dyDescent="0.25">
      <c r="A211">
        <v>5</v>
      </c>
      <c r="B211" s="8" t="s">
        <v>71</v>
      </c>
      <c r="C211" s="56" t="str">
        <f>VLOOKUP(B211,concorrenti!A$325:G$420,7,0)</f>
        <v>MECCANICO</v>
      </c>
      <c r="D211" s="12">
        <f>VLOOKUP(B211,concorrenti!A:E,5,0)</f>
        <v>0</v>
      </c>
      <c r="E211" s="56" t="str">
        <f>VLOOKUP(B211,concorrenti!A$324:G$576,2,0)</f>
        <v>VAMS</v>
      </c>
      <c r="F211" s="118">
        <f>IFERROR(VLOOKUP(B211,'TROFEO Nora'!A$99:Q$146,17,0),0)</f>
        <v>135.24</v>
      </c>
      <c r="G211" s="119">
        <f>IFERROR(VLOOKUP(B211,Castellotti!A$100:Q$150,17,0),0)</f>
        <v>0</v>
      </c>
      <c r="H211" s="119">
        <f>IFERROR(VLOOKUP(B211,'Castelli Pavesi'!A$100:Q$149,17,0),0)</f>
        <v>0</v>
      </c>
      <c r="I211" s="118">
        <f>IFERROR(VLOOKUP(B211,'Coppa Monza'!A$100:Q$151,17,0),0)</f>
        <v>0</v>
      </c>
      <c r="J211" s="118">
        <f>IFERROR(VLOOKUP(B211,Maserati!A$101:P$150,16,0),0)</f>
        <v>0</v>
      </c>
      <c r="K211" s="119">
        <f>IFERROR(VLOOKUP(B211,Solidarietà!A$100:P$150,16,0),0)</f>
        <v>0</v>
      </c>
      <c r="L211" s="118">
        <f>IFERROR(VLOOKUP(B211,Lario!A$101:P$150,16,0),0)</f>
        <v>0</v>
      </c>
      <c r="M211" s="118">
        <f>IFERROR(VLOOKUP(C211,Lario!B$101:Q$150,16,0),0)</f>
        <v>0</v>
      </c>
      <c r="N211" s="118">
        <f>IFERROR(VLOOKUP(B211,'200 Miglia CR'!A$96:P$145,16,0),0)</f>
        <v>0</v>
      </c>
      <c r="O211" s="119">
        <f>IFERROR(VLOOKUP($B211,Ambrosiano!A$101:P$103,16,0),0)</f>
        <v>0</v>
      </c>
      <c r="Q211" s="120">
        <f>SUM(F211:O211)</f>
        <v>135.24</v>
      </c>
      <c r="S211" s="123">
        <f>COUNTIF(F211:O211,"&lt;&gt;0")</f>
        <v>1</v>
      </c>
      <c r="T211" s="124">
        <f>VLOOKUP(S211,Regolamento!J$6:L$14,3,0)</f>
        <v>1</v>
      </c>
      <c r="U211" s="8"/>
      <c r="V211" s="125">
        <f>IFERROR(+T211*Q211,0)</f>
        <v>135.24</v>
      </c>
    </row>
    <row r="212" spans="1:22" x14ac:dyDescent="0.25">
      <c r="A212">
        <v>6</v>
      </c>
      <c r="B212" s="67" t="s">
        <v>263</v>
      </c>
      <c r="C212" s="56" t="str">
        <f>VLOOKUP(B212,concorrenti!A$325:G$420,7,0)</f>
        <v>MECCANICO</v>
      </c>
      <c r="D212" s="12">
        <f>VLOOKUP(B212,concorrenti!A:E,5,0)</f>
        <v>0</v>
      </c>
      <c r="E212" s="56" t="str">
        <f>VLOOKUP(B212,concorrenti!A$324:G$576,2,0)</f>
        <v>GAMS</v>
      </c>
      <c r="F212" s="118">
        <f>IFERROR(VLOOKUP(B212,'TROFEO Nora'!A$99:Q$146,17,0),0)</f>
        <v>121.71599999999999</v>
      </c>
      <c r="G212" s="119">
        <f>IFERROR(VLOOKUP(B212,Castellotti!A$100:Q$150,17,0),0)</f>
        <v>0</v>
      </c>
      <c r="H212" s="119">
        <f>IFERROR(VLOOKUP(B212,'Castelli Pavesi'!A$100:Q$149,17,0),0)</f>
        <v>0</v>
      </c>
      <c r="I212" s="118">
        <f>IFERROR(VLOOKUP(B212,'Coppa Monza'!A$100:Q$151,17,0),0)</f>
        <v>0</v>
      </c>
      <c r="J212" s="118">
        <f>IFERROR(VLOOKUP(B212,Maserati!A$101:P$150,16,0),0)</f>
        <v>0</v>
      </c>
      <c r="K212" s="119">
        <f>IFERROR(VLOOKUP(B212,Solidarietà!A$100:P$150,16,0),0)</f>
        <v>0</v>
      </c>
      <c r="L212" s="118">
        <f>IFERROR(VLOOKUP(B212,Lario!A$101:P$150,16,0),0)</f>
        <v>0</v>
      </c>
      <c r="M212" s="118">
        <f>IFERROR(VLOOKUP(C212,Lario!B$101:Q$150,16,0),0)</f>
        <v>0</v>
      </c>
      <c r="N212" s="118">
        <f>IFERROR(VLOOKUP(B212,'200 Miglia CR'!A$96:P$145,16,0),0)</f>
        <v>0</v>
      </c>
      <c r="O212" s="119">
        <f>IFERROR(VLOOKUP($B212,Ambrosiano!A$101:P$103,16,0),0)</f>
        <v>0</v>
      </c>
      <c r="Q212" s="120">
        <f>SUM(F212:O212)</f>
        <v>121.71599999999999</v>
      </c>
      <c r="S212" s="123">
        <f>COUNTIF(F212:O212,"&lt;&gt;0")</f>
        <v>1</v>
      </c>
      <c r="T212" s="124">
        <f>VLOOKUP(S212,Regolamento!J$6:L$14,3,0)</f>
        <v>1</v>
      </c>
      <c r="U212" s="8"/>
      <c r="V212" s="125">
        <f>IFERROR(+T212*Q212,0)</f>
        <v>121.71599999999999</v>
      </c>
    </row>
    <row r="213" spans="1:22" x14ac:dyDescent="0.25">
      <c r="A213">
        <v>7</v>
      </c>
      <c r="B213" t="s">
        <v>596</v>
      </c>
      <c r="C213" s="56" t="str">
        <f>VLOOKUP(B213,concorrenti!A$325:G$420,7,0)</f>
        <v>MECCANICO</v>
      </c>
      <c r="D213" s="12">
        <f>VLOOKUP(B213,concorrenti!A:E,5,0)</f>
        <v>0</v>
      </c>
      <c r="E213" s="56" t="str">
        <f>VLOOKUP(B213,concorrenti!A$324:G$576,2,0)</f>
        <v>VAMS</v>
      </c>
      <c r="F213" s="118">
        <f>IFERROR(VLOOKUP(B213,'TROFEO Nora'!A$99:Q$146,17,0),0)</f>
        <v>0</v>
      </c>
      <c r="G213" s="119">
        <f>IFERROR(VLOOKUP(B213,Castellotti!A$100:Q$150,17,0),0)</f>
        <v>120.042</v>
      </c>
      <c r="H213" s="119">
        <f>IFERROR(VLOOKUP(B213,'Castelli Pavesi'!A$100:Q$149,17,0),0)</f>
        <v>0</v>
      </c>
      <c r="I213" s="118">
        <f>IFERROR(VLOOKUP(B213,'Coppa Monza'!A$100:Q$151,17,0),0)</f>
        <v>0</v>
      </c>
      <c r="J213" s="118">
        <f>IFERROR(VLOOKUP(B213,Maserati!A$101:P$150,16,0),0)</f>
        <v>0</v>
      </c>
      <c r="K213" s="119">
        <f>IFERROR(VLOOKUP(B213,Solidarietà!A$100:P$150,16,0),0)</f>
        <v>0</v>
      </c>
      <c r="L213" s="118">
        <f>IFERROR(VLOOKUP(B213,Lario!A$101:P$150,16,0),0)</f>
        <v>0</v>
      </c>
      <c r="M213" s="118">
        <f>IFERROR(VLOOKUP(C213,Lario!B$101:Q$150,16,0),0)</f>
        <v>0</v>
      </c>
      <c r="N213" s="118">
        <f>IFERROR(VLOOKUP(B213,'200 Miglia CR'!A$96:P$145,16,0),0)</f>
        <v>0</v>
      </c>
      <c r="O213" s="119">
        <f>IFERROR(VLOOKUP($B213,Ambrosiano!A$101:P$103,16,0),0)</f>
        <v>0</v>
      </c>
      <c r="Q213" s="120">
        <f>SUM(F213:O213)</f>
        <v>120.042</v>
      </c>
      <c r="S213" s="123">
        <f>COUNTIF(F213:O213,"&lt;&gt;0")</f>
        <v>1</v>
      </c>
      <c r="T213" s="124">
        <f>VLOOKUP(S213,Regolamento!J$6:L$14,3,0)</f>
        <v>1</v>
      </c>
      <c r="U213" s="8"/>
      <c r="V213" s="125">
        <f>IFERROR(+T213*Q213,0)</f>
        <v>120.042</v>
      </c>
    </row>
    <row r="214" spans="1:22" x14ac:dyDescent="0.25">
      <c r="A214">
        <v>8</v>
      </c>
      <c r="B214" t="s">
        <v>77</v>
      </c>
      <c r="C214" s="56" t="str">
        <f>VLOOKUP(B214,concorrenti!A$325:G$420,7,0)</f>
        <v>MECCANICO</v>
      </c>
      <c r="D214" s="12">
        <f>VLOOKUP(B214,concorrenti!A:E,5,0)</f>
        <v>0</v>
      </c>
      <c r="E214" s="56" t="str">
        <f>VLOOKUP(B214,concorrenti!A$324:G$576,2,0)</f>
        <v>VAMS</v>
      </c>
      <c r="F214" s="118">
        <f>IFERROR(VLOOKUP(B214,'TROFEO Nora'!A$99:Q$146,17,0),0)</f>
        <v>110.8968</v>
      </c>
      <c r="G214" s="119">
        <f>IFERROR(VLOOKUP(B214,Castellotti!A$100:Q$150,17,0),0)</f>
        <v>0</v>
      </c>
      <c r="H214" s="119">
        <f>IFERROR(VLOOKUP(B214,'Castelli Pavesi'!A$100:Q$149,17,0),0)</f>
        <v>0</v>
      </c>
      <c r="I214" s="118">
        <f>IFERROR(VLOOKUP(B214,'Coppa Monza'!A$100:Q$151,17,0),0)</f>
        <v>0</v>
      </c>
      <c r="J214" s="118">
        <f>IFERROR(VLOOKUP(B214,Maserati!A$101:P$150,16,0),0)</f>
        <v>0</v>
      </c>
      <c r="K214" s="119">
        <f>IFERROR(VLOOKUP(B214,Solidarietà!A$100:P$150,16,0),0)</f>
        <v>0</v>
      </c>
      <c r="L214" s="118">
        <f>IFERROR(VLOOKUP(B214,Lario!A$101:P$150,16,0),0)</f>
        <v>0</v>
      </c>
      <c r="M214" s="118">
        <f>IFERROR(VLOOKUP(C214,Lario!B$101:Q$150,16,0),0)</f>
        <v>0</v>
      </c>
      <c r="N214" s="118">
        <f>IFERROR(VLOOKUP(B214,'200 Miglia CR'!A$96:P$145,16,0),0)</f>
        <v>0</v>
      </c>
      <c r="O214" s="119">
        <f>IFERROR(VLOOKUP($B214,Ambrosiano!A$101:P$103,16,0),0)</f>
        <v>0</v>
      </c>
      <c r="Q214" s="120">
        <f>SUM(F214:O214)</f>
        <v>110.8968</v>
      </c>
      <c r="S214" s="123">
        <f>COUNTIF(F214:O214,"&lt;&gt;0")</f>
        <v>1</v>
      </c>
      <c r="T214" s="124">
        <f>VLOOKUP(S214,Regolamento!J$6:L$14,3,0)</f>
        <v>1</v>
      </c>
      <c r="U214" s="8"/>
      <c r="V214" s="125">
        <f>IFERROR(+T214*Q214,0)</f>
        <v>110.8968</v>
      </c>
    </row>
    <row r="215" spans="1:22" x14ac:dyDescent="0.25">
      <c r="A215">
        <v>9</v>
      </c>
      <c r="B215" t="s">
        <v>686</v>
      </c>
      <c r="C215" s="56" t="str">
        <f>VLOOKUP(B215,concorrenti!A$325:G$420,7,0)</f>
        <v>MECCANICO</v>
      </c>
      <c r="D215" s="12">
        <f>VLOOKUP(B215,concorrenti!A:E,5,0)</f>
        <v>0</v>
      </c>
      <c r="E215" s="56" t="str">
        <f>VLOOKUP(B215,concorrenti!A$324:G$576,2,0)</f>
        <v>CASTELLOTTI</v>
      </c>
      <c r="F215" s="118">
        <f>IFERROR(VLOOKUP(B215,'TROFEO Nora'!A$99:Q$146,17,0),0)</f>
        <v>0</v>
      </c>
      <c r="G215" s="119">
        <f>IFERROR(VLOOKUP(B215,Castellotti!A$100:Q$150,17,0),0)</f>
        <v>110.565</v>
      </c>
      <c r="H215" s="119">
        <f>IFERROR(VLOOKUP(B215,'Castelli Pavesi'!A$100:Q$149,17,0),0)</f>
        <v>0</v>
      </c>
      <c r="I215" s="118">
        <f>IFERROR(VLOOKUP(B215,'Coppa Monza'!A$100:Q$151,17,0),0)</f>
        <v>0</v>
      </c>
      <c r="J215" s="118">
        <f>IFERROR(VLOOKUP(B215,Maserati!A$101:P$150,16,0),0)</f>
        <v>0</v>
      </c>
      <c r="K215" s="119">
        <f>IFERROR(VLOOKUP(B215,Solidarietà!A$100:P$150,16,0),0)</f>
        <v>0</v>
      </c>
      <c r="L215" s="118">
        <f>IFERROR(VLOOKUP(B215,Lario!A$101:P$150,16,0),0)</f>
        <v>0</v>
      </c>
      <c r="M215" s="118">
        <f>IFERROR(VLOOKUP(C215,Lario!B$101:Q$150,16,0),0)</f>
        <v>0</v>
      </c>
      <c r="N215" s="118">
        <f>IFERROR(VLOOKUP(B215,'200 Miglia CR'!A$96:P$145,16,0),0)</f>
        <v>0</v>
      </c>
      <c r="O215" s="119">
        <f>IFERROR(VLOOKUP($B215,Ambrosiano!A$101:P$103,16,0),0)</f>
        <v>0</v>
      </c>
      <c r="Q215" s="120">
        <f>SUM(F215:O215)</f>
        <v>110.565</v>
      </c>
      <c r="S215" s="123">
        <f>COUNTIF(F215:O215,"&lt;&gt;0")</f>
        <v>1</v>
      </c>
      <c r="T215" s="124">
        <f>VLOOKUP(S215,Regolamento!J$6:L$14,3,0)</f>
        <v>1</v>
      </c>
      <c r="U215" s="8"/>
      <c r="V215" s="125">
        <f>IFERROR(+T215*Q215,0)</f>
        <v>110.565</v>
      </c>
    </row>
    <row r="216" spans="1:22" x14ac:dyDescent="0.25">
      <c r="A216">
        <v>10</v>
      </c>
      <c r="B216" t="s">
        <v>744</v>
      </c>
      <c r="C216" s="56" t="str">
        <f>VLOOKUP(B216,concorrenti!A$325:G$420,7,0)</f>
        <v>MECCANICO</v>
      </c>
      <c r="D216" s="12">
        <f>VLOOKUP(B216,concorrenti!A:E,5,0)</f>
        <v>0</v>
      </c>
      <c r="E216" s="56" t="str">
        <f>VLOOKUP(B216,concorrenti!A$324:G$576,2,0)</f>
        <v>CASTELLOTTI</v>
      </c>
      <c r="F216" s="118">
        <f>IFERROR(VLOOKUP(B216,'TROFEO Nora'!A$99:Q$146,17,0),0)</f>
        <v>0</v>
      </c>
      <c r="G216" s="119">
        <f>IFERROR(VLOOKUP(B216,Castellotti!A$100:Q$150,17,0),0)</f>
        <v>107.40600000000001</v>
      </c>
      <c r="H216" s="119">
        <f>IFERROR(VLOOKUP(B216,'Castelli Pavesi'!A$100:Q$149,17,0),0)</f>
        <v>0</v>
      </c>
      <c r="I216" s="118">
        <f>IFERROR(VLOOKUP(B216,'Coppa Monza'!A$100:Q$151,17,0),0)</f>
        <v>0</v>
      </c>
      <c r="J216" s="118">
        <f>IFERROR(VLOOKUP(B216,Maserati!A$101:P$150,16,0),0)</f>
        <v>0</v>
      </c>
      <c r="K216" s="119">
        <f>IFERROR(VLOOKUP(B216,Solidarietà!A$100:P$150,16,0),0)</f>
        <v>0</v>
      </c>
      <c r="L216" s="118">
        <f>IFERROR(VLOOKUP(B216,Lario!A$101:P$150,16,0),0)</f>
        <v>0</v>
      </c>
      <c r="M216" s="118">
        <f>IFERROR(VLOOKUP(C216,Lario!B$101:Q$150,16,0),0)</f>
        <v>0</v>
      </c>
      <c r="N216" s="118">
        <f>IFERROR(VLOOKUP(B216,'200 Miglia CR'!A$96:P$145,16,0),0)</f>
        <v>0</v>
      </c>
      <c r="O216" s="119">
        <f>IFERROR(VLOOKUP($B216,Ambrosiano!A$101:P$103,16,0),0)</f>
        <v>0</v>
      </c>
      <c r="Q216" s="120">
        <f>SUM(F216:O216)</f>
        <v>107.40600000000001</v>
      </c>
      <c r="S216" s="123">
        <f>COUNTIF(F216:O216,"&lt;&gt;0")</f>
        <v>1</v>
      </c>
      <c r="T216" s="124">
        <f>VLOOKUP(S216,Regolamento!J$6:L$14,3,0)</f>
        <v>1</v>
      </c>
      <c r="U216" s="8"/>
      <c r="V216" s="125">
        <f>IFERROR(+T216*Q216,0)</f>
        <v>107.40600000000001</v>
      </c>
    </row>
    <row r="217" spans="1:22" x14ac:dyDescent="0.25">
      <c r="A217">
        <v>11</v>
      </c>
      <c r="B217" t="s">
        <v>685</v>
      </c>
      <c r="C217" s="56" t="str">
        <f>VLOOKUP(B217,concorrenti!A$325:G$420,7,0)</f>
        <v>MECCANICO</v>
      </c>
      <c r="D217" s="12">
        <f>VLOOKUP(B217,concorrenti!A:E,5,0)</f>
        <v>0</v>
      </c>
      <c r="E217" s="56" t="str">
        <f>VLOOKUP(B217,concorrenti!A$324:G$576,2,0)</f>
        <v>CASTELLOTTI</v>
      </c>
      <c r="F217" s="118">
        <f>IFERROR(VLOOKUP(B217,'TROFEO Nora'!A$99:Q$146,17,0),0)</f>
        <v>0</v>
      </c>
      <c r="G217" s="119">
        <f>IFERROR(VLOOKUP(B217,Castellotti!A$100:Q$150,17,0),0)</f>
        <v>104.247</v>
      </c>
      <c r="H217" s="119">
        <f>IFERROR(VLOOKUP(B217,'Castelli Pavesi'!A$100:Q$149,17,0),0)</f>
        <v>0</v>
      </c>
      <c r="I217" s="118">
        <f>IFERROR(VLOOKUP(B217,'Coppa Monza'!A$100:Q$151,17,0),0)</f>
        <v>0</v>
      </c>
      <c r="J217" s="118">
        <f>IFERROR(VLOOKUP(B217,Maserati!A$101:P$150,16,0),0)</f>
        <v>0</v>
      </c>
      <c r="K217" s="119">
        <f>IFERROR(VLOOKUP(B217,Solidarietà!A$100:P$150,16,0),0)</f>
        <v>0</v>
      </c>
      <c r="L217" s="118">
        <f>IFERROR(VLOOKUP(B217,Lario!A$101:P$150,16,0),0)</f>
        <v>0</v>
      </c>
      <c r="M217" s="118">
        <f>IFERROR(VLOOKUP(C217,Lario!B$101:Q$150,16,0),0)</f>
        <v>0</v>
      </c>
      <c r="N217" s="118">
        <f>IFERROR(VLOOKUP(B217,'200 Miglia CR'!A$96:P$145,16,0),0)</f>
        <v>0</v>
      </c>
      <c r="O217" s="119">
        <f>IFERROR(VLOOKUP($B217,Ambrosiano!A$101:P$103,16,0),0)</f>
        <v>0</v>
      </c>
      <c r="Q217" s="120">
        <f>SUM(F217:O217)</f>
        <v>104.247</v>
      </c>
      <c r="S217" s="123">
        <f>COUNTIF(F217:O217,"&lt;&gt;0")</f>
        <v>1</v>
      </c>
      <c r="T217" s="124">
        <f>VLOOKUP(S217,Regolamento!J$6:L$14,3,0)</f>
        <v>1</v>
      </c>
      <c r="U217" s="8"/>
      <c r="V217" s="125">
        <f>IFERROR(+T217*Q217,0)</f>
        <v>104.247</v>
      </c>
    </row>
    <row r="218" spans="1:22" x14ac:dyDescent="0.25">
      <c r="A218">
        <v>12</v>
      </c>
      <c r="B218" t="s">
        <v>198</v>
      </c>
      <c r="C218" s="56" t="str">
        <f>VLOOKUP(B218,concorrenti!A$325:G$420,7,0)</f>
        <v>MECCANICO</v>
      </c>
      <c r="D218" s="12">
        <f>VLOOKUP(B218,concorrenti!A:E,5,0)</f>
        <v>0</v>
      </c>
      <c r="E218" s="56" t="str">
        <f>VLOOKUP(B218,concorrenti!A$324:G$576,2,0)</f>
        <v>GAMS</v>
      </c>
      <c r="F218" s="118">
        <f>IFERROR(VLOOKUP(B218,'TROFEO Nora'!A$99:Q$146,17,0),0)</f>
        <v>102.7824</v>
      </c>
      <c r="G218" s="119">
        <f>IFERROR(VLOOKUP(B218,Castellotti!A$100:Q$150,17,0),0)</f>
        <v>0</v>
      </c>
      <c r="H218" s="119">
        <f>IFERROR(VLOOKUP(B218,'Castelli Pavesi'!A$100:Q$149,17,0),0)</f>
        <v>0</v>
      </c>
      <c r="I218" s="118">
        <f>IFERROR(VLOOKUP(B218,'Coppa Monza'!A$100:Q$151,17,0),0)</f>
        <v>0</v>
      </c>
      <c r="J218" s="118">
        <f>IFERROR(VLOOKUP(B218,Maserati!A$101:P$150,16,0),0)</f>
        <v>0</v>
      </c>
      <c r="K218" s="119">
        <f>IFERROR(VLOOKUP(B218,Solidarietà!A$100:P$150,16,0),0)</f>
        <v>0</v>
      </c>
      <c r="L218" s="118">
        <f>IFERROR(VLOOKUP(B218,Lario!A$101:P$150,16,0),0)</f>
        <v>0</v>
      </c>
      <c r="M218" s="118">
        <f>IFERROR(VLOOKUP(C218,Lario!B$101:Q$150,16,0),0)</f>
        <v>0</v>
      </c>
      <c r="N218" s="118">
        <f>IFERROR(VLOOKUP(B218,'200 Miglia CR'!A$96:P$145,16,0),0)</f>
        <v>0</v>
      </c>
      <c r="O218" s="119">
        <f>IFERROR(VLOOKUP($B218,Ambrosiano!A$101:P$103,16,0),0)</f>
        <v>0</v>
      </c>
      <c r="Q218" s="120">
        <f>SUM(F218:O218)</f>
        <v>102.7824</v>
      </c>
      <c r="S218" s="123">
        <f>COUNTIF(F218:O218,"&lt;&gt;0")</f>
        <v>1</v>
      </c>
      <c r="T218" s="124">
        <f>VLOOKUP(S218,Regolamento!J$6:L$14,3,0)</f>
        <v>1</v>
      </c>
      <c r="U218" s="8"/>
      <c r="V218" s="125">
        <f>IFERROR(+T218*Q218,0)</f>
        <v>102.7824</v>
      </c>
    </row>
    <row r="219" spans="1:22" x14ac:dyDescent="0.25">
      <c r="A219">
        <v>13</v>
      </c>
      <c r="B219" s="8" t="s">
        <v>85</v>
      </c>
      <c r="C219" s="56" t="str">
        <f>VLOOKUP(B219,concorrenti!A$325:G$420,7,0)</f>
        <v>MECCANICO</v>
      </c>
      <c r="D219" s="12">
        <f>VLOOKUP(B219,concorrenti!A:E,5,0)</f>
        <v>0</v>
      </c>
      <c r="E219" s="56" t="str">
        <f>VLOOKUP(B219,concorrenti!A$324:G$576,2,0)</f>
        <v>VALTELLINA</v>
      </c>
      <c r="F219" s="118">
        <f>IFERROR(VLOOKUP(B219,'TROFEO Nora'!A$99:Q$146,17,0),0)</f>
        <v>0</v>
      </c>
      <c r="G219" s="119">
        <f>IFERROR(VLOOKUP(B219,Castellotti!A$100:Q$150,17,0),0)</f>
        <v>0</v>
      </c>
      <c r="H219" s="119">
        <f>IFERROR(VLOOKUP(B219,'Castelli Pavesi'!A$100:Q$149,17,0),0)</f>
        <v>0</v>
      </c>
      <c r="I219" s="118">
        <f>IFERROR(VLOOKUP(B219,'Coppa Monza'!A$100:Q$151,17,0),0)</f>
        <v>99.712000000000018</v>
      </c>
      <c r="J219" s="118">
        <f>IFERROR(VLOOKUP(B219,Maserati!A$101:P$150,16,0),0)</f>
        <v>0</v>
      </c>
      <c r="K219" s="119">
        <f>IFERROR(VLOOKUP(B219,Solidarietà!A$100:P$150,16,0),0)</f>
        <v>0</v>
      </c>
      <c r="L219" s="118">
        <f>IFERROR(VLOOKUP(B219,Lario!A$101:P$150,16,0),0)</f>
        <v>0</v>
      </c>
      <c r="M219" s="118">
        <f>IFERROR(VLOOKUP(C219,Lario!B$101:Q$150,16,0),0)</f>
        <v>0</v>
      </c>
      <c r="N219" s="118">
        <f>IFERROR(VLOOKUP(B219,'200 Miglia CR'!A$96:P$145,16,0),0)</f>
        <v>0</v>
      </c>
      <c r="O219" s="119">
        <f>IFERROR(VLOOKUP($B219,Ambrosiano!A$101:P$103,16,0),0)</f>
        <v>0</v>
      </c>
      <c r="Q219" s="120">
        <f>SUM(F219:O219)</f>
        <v>99.712000000000018</v>
      </c>
      <c r="S219" s="123">
        <f>COUNTIF(F219:O219,"&lt;&gt;0")</f>
        <v>1</v>
      </c>
      <c r="T219" s="124">
        <f>VLOOKUP(S219,Regolamento!J$6:L$14,3,0)</f>
        <v>1</v>
      </c>
      <c r="U219" s="8"/>
      <c r="V219" s="125">
        <f>IFERROR(+T219*Q219,0)</f>
        <v>99.712000000000018</v>
      </c>
    </row>
    <row r="220" spans="1:22" x14ac:dyDescent="0.25">
      <c r="A220">
        <v>14</v>
      </c>
      <c r="B220" t="s">
        <v>806</v>
      </c>
      <c r="C220" s="56" t="str">
        <f>VLOOKUP(B220,concorrenti!A$325:G$420,7,0)</f>
        <v>MECCANICO</v>
      </c>
      <c r="D220" s="12">
        <f>VLOOKUP(B220,concorrenti!A:E,5,0)</f>
        <v>0</v>
      </c>
      <c r="E220" s="56" t="str">
        <f>VLOOKUP(B220,concorrenti!A$324:G$576,2,0)</f>
        <v>CMAE</v>
      </c>
      <c r="F220" s="118">
        <f>IFERROR(VLOOKUP(B220,'TROFEO Nora'!A$99:Q$146,17,0),0)</f>
        <v>0</v>
      </c>
      <c r="G220" s="119">
        <f>IFERROR(VLOOKUP(B220,Castellotti!A$100:Q$150,17,0),0)</f>
        <v>0</v>
      </c>
      <c r="H220" s="119">
        <f>IFERROR(VLOOKUP(B220,'Castelli Pavesi'!A$100:Q$149,17,0),0)</f>
        <v>0</v>
      </c>
      <c r="I220" s="118">
        <f>IFERROR(VLOOKUP(B220,'Coppa Monza'!A$100:Q$151,17,0),0)</f>
        <v>94.464000000000013</v>
      </c>
      <c r="J220" s="118">
        <f>IFERROR(VLOOKUP(B220,Maserati!A$101:P$150,16,0),0)</f>
        <v>0</v>
      </c>
      <c r="K220" s="119">
        <f>IFERROR(VLOOKUP(B220,Solidarietà!A$100:P$150,16,0),0)</f>
        <v>0</v>
      </c>
      <c r="L220" s="118">
        <f>IFERROR(VLOOKUP(B220,Lario!A$101:P$150,16,0),0)</f>
        <v>0</v>
      </c>
      <c r="M220" s="118">
        <f>IFERROR(VLOOKUP(C220,Lario!B$101:Q$150,16,0),0)</f>
        <v>0</v>
      </c>
      <c r="N220" s="118">
        <f>IFERROR(VLOOKUP(B220,'200 Miglia CR'!A$96:P$145,16,0),0)</f>
        <v>0</v>
      </c>
      <c r="O220" s="119">
        <f>IFERROR(VLOOKUP($B220,Ambrosiano!A$101:P$103,16,0),0)</f>
        <v>0</v>
      </c>
      <c r="Q220" s="120">
        <f>SUM(F220:O220)</f>
        <v>94.464000000000013</v>
      </c>
      <c r="S220" s="123">
        <f>COUNTIF(F220:O220,"&lt;&gt;0")</f>
        <v>1</v>
      </c>
      <c r="T220" s="124">
        <f>VLOOKUP(S220,Regolamento!J$6:L$14,3,0)</f>
        <v>1</v>
      </c>
      <c r="U220" s="8"/>
      <c r="V220" s="125">
        <f>IFERROR(+T220*Q220,0)</f>
        <v>94.464000000000013</v>
      </c>
    </row>
    <row r="221" spans="1:22" x14ac:dyDescent="0.25">
      <c r="A221">
        <v>15</v>
      </c>
      <c r="B221" t="s">
        <v>239</v>
      </c>
      <c r="C221" s="56" t="str">
        <f>VLOOKUP(B221,concorrenti!A$325:G$420,7,0)</f>
        <v>MECCANICO</v>
      </c>
      <c r="D221" s="12">
        <f>VLOOKUP(B221,concorrenti!A:E,5,0)</f>
        <v>0</v>
      </c>
      <c r="E221" s="56" t="str">
        <f>VLOOKUP(B221,concorrenti!A$324:G$576,2,0)</f>
        <v>VAMS</v>
      </c>
      <c r="F221" s="118">
        <f>IFERROR(VLOOKUP(B221,'TROFEO Nora'!A$99:Q$146,17,0),0)</f>
        <v>0</v>
      </c>
      <c r="G221" s="119">
        <f>IFERROR(VLOOKUP(B221,Castellotti!A$100:Q$150,17,0),0)</f>
        <v>0</v>
      </c>
      <c r="H221" s="119">
        <f>IFERROR(VLOOKUP(B221,'Castelli Pavesi'!A$100:Q$149,17,0),0)</f>
        <v>0</v>
      </c>
      <c r="I221" s="118">
        <f>IFERROR(VLOOKUP(B221,'Coppa Monza'!A$100:Q$151,17,0),0)</f>
        <v>91.840000000000018</v>
      </c>
      <c r="J221" s="118">
        <f>IFERROR(VLOOKUP(B221,Maserati!A$101:P$150,16,0),0)</f>
        <v>0</v>
      </c>
      <c r="K221" s="119">
        <f>IFERROR(VLOOKUP(B221,Solidarietà!A$100:P$150,16,0),0)</f>
        <v>0</v>
      </c>
      <c r="L221" s="118">
        <f>IFERROR(VLOOKUP(B221,Lario!A$101:P$150,16,0),0)</f>
        <v>0</v>
      </c>
      <c r="M221" s="118">
        <f>IFERROR(VLOOKUP(C221,Lario!B$101:Q$150,16,0),0)</f>
        <v>0</v>
      </c>
      <c r="N221" s="118">
        <f>IFERROR(VLOOKUP(B221,'200 Miglia CR'!A$96:P$145,16,0),0)</f>
        <v>0</v>
      </c>
      <c r="O221" s="119">
        <f>IFERROR(VLOOKUP($B221,Ambrosiano!A$101:P$103,16,0),0)</f>
        <v>0</v>
      </c>
      <c r="Q221" s="120">
        <f>SUM(F221:O221)</f>
        <v>91.840000000000018</v>
      </c>
      <c r="S221" s="123">
        <f>COUNTIF(F221:O221,"&lt;&gt;0")</f>
        <v>1</v>
      </c>
      <c r="T221" s="124">
        <f>VLOOKUP(S221,Regolamento!J$6:L$14,3,0)</f>
        <v>1</v>
      </c>
      <c r="U221" s="8"/>
      <c r="V221" s="125">
        <f>IFERROR(+T221*Q221,0)</f>
        <v>91.840000000000018</v>
      </c>
    </row>
    <row r="222" spans="1:22" x14ac:dyDescent="0.25">
      <c r="A222">
        <v>16</v>
      </c>
      <c r="B222" t="s">
        <v>653</v>
      </c>
      <c r="C222" s="56" t="str">
        <f>VLOOKUP(B222,concorrenti!A$325:G$420,7,0)</f>
        <v>MECCANICO</v>
      </c>
      <c r="D222" s="12">
        <f>VLOOKUP(B222,concorrenti!A:E,5,0)</f>
        <v>0</v>
      </c>
      <c r="E222" s="56" t="str">
        <f>VLOOKUP(B222,concorrenti!A$324:G$576,2,0)</f>
        <v>GAMS</v>
      </c>
      <c r="F222" s="118">
        <f>IFERROR(VLOOKUP(B222,'TROFEO Nora'!A$99:Q$146,17,0),0)</f>
        <v>89.258399999999995</v>
      </c>
      <c r="G222" s="119">
        <f>IFERROR(VLOOKUP(B222,Castellotti!A$100:Q$150,17,0),0)</f>
        <v>0</v>
      </c>
      <c r="H222" s="119">
        <f>IFERROR(VLOOKUP(B222,'Castelli Pavesi'!A$100:Q$149,17,0),0)</f>
        <v>0</v>
      </c>
      <c r="I222" s="118">
        <f>IFERROR(VLOOKUP(B222,'Coppa Monza'!A$100:Q$151,17,0),0)</f>
        <v>0</v>
      </c>
      <c r="J222" s="118">
        <f>IFERROR(VLOOKUP(B222,Maserati!A$101:P$150,16,0),0)</f>
        <v>0</v>
      </c>
      <c r="K222" s="119">
        <f>IFERROR(VLOOKUP(B222,Solidarietà!A$100:P$150,16,0),0)</f>
        <v>0</v>
      </c>
      <c r="L222" s="118">
        <f>IFERROR(VLOOKUP(B222,Lario!A$101:P$150,16,0),0)</f>
        <v>0</v>
      </c>
      <c r="M222" s="118">
        <f>IFERROR(VLOOKUP(C222,Lario!B$101:Q$150,16,0),0)</f>
        <v>0</v>
      </c>
      <c r="N222" s="118">
        <f>IFERROR(VLOOKUP(B222,'200 Miglia CR'!A$96:P$145,16,0),0)</f>
        <v>0</v>
      </c>
      <c r="O222" s="119">
        <f>IFERROR(VLOOKUP($B222,Ambrosiano!A$101:P$103,16,0),0)</f>
        <v>0</v>
      </c>
      <c r="Q222" s="120">
        <f>SUM(F222:O222)</f>
        <v>89.258399999999995</v>
      </c>
      <c r="S222" s="123">
        <f>COUNTIF(F222:O222,"&lt;&gt;0")</f>
        <v>1</v>
      </c>
      <c r="T222" s="124">
        <f>VLOOKUP(S222,Regolamento!J$6:L$14,3,0)</f>
        <v>1</v>
      </c>
      <c r="U222" s="8"/>
      <c r="V222" s="125">
        <f>IFERROR(+T222*Q222,0)</f>
        <v>89.258399999999995</v>
      </c>
    </row>
    <row r="223" spans="1:22" x14ac:dyDescent="0.25">
      <c r="A223">
        <v>17</v>
      </c>
      <c r="B223" s="273" t="s">
        <v>657</v>
      </c>
      <c r="C223" s="56" t="str">
        <f>VLOOKUP(B223,concorrenti!A$325:G$420,7,0)</f>
        <v>MECCANICO</v>
      </c>
      <c r="D223" s="12">
        <f>VLOOKUP(B223,concorrenti!A:E,5,0)</f>
        <v>0</v>
      </c>
      <c r="E223" s="56" t="str">
        <f>VLOOKUP(B223,concorrenti!A$324:G$576,2,0)</f>
        <v>GAMS</v>
      </c>
      <c r="F223" s="118">
        <f>IFERROR(VLOOKUP(B223,'TROFEO Nora'!A$99:Q$146,17,0),0)</f>
        <v>86.553600000000003</v>
      </c>
      <c r="G223" s="119">
        <f>IFERROR(VLOOKUP(B223,Castellotti!A$100:Q$150,17,0),0)</f>
        <v>0</v>
      </c>
      <c r="H223" s="119">
        <f>IFERROR(VLOOKUP(B223,'Castelli Pavesi'!A$100:Q$149,17,0),0)</f>
        <v>0</v>
      </c>
      <c r="I223" s="118">
        <f>IFERROR(VLOOKUP(B223,'Coppa Monza'!A$100:Q$151,17,0),0)</f>
        <v>0</v>
      </c>
      <c r="J223" s="118">
        <f>IFERROR(VLOOKUP(B223,Maserati!A$101:P$150,16,0),0)</f>
        <v>0</v>
      </c>
      <c r="K223" s="119">
        <f>IFERROR(VLOOKUP(B223,Solidarietà!A$100:P$150,16,0),0)</f>
        <v>0</v>
      </c>
      <c r="L223" s="118">
        <f>IFERROR(VLOOKUP(B223,Lario!A$101:P$150,16,0),0)</f>
        <v>0</v>
      </c>
      <c r="M223" s="118">
        <f>IFERROR(VLOOKUP(C223,Lario!B$101:Q$150,16,0),0)</f>
        <v>0</v>
      </c>
      <c r="N223" s="118">
        <f>IFERROR(VLOOKUP(B223,'200 Miglia CR'!A$96:P$145,16,0),0)</f>
        <v>0</v>
      </c>
      <c r="O223" s="119">
        <f>IFERROR(VLOOKUP($B223,Ambrosiano!A$101:P$103,16,0),0)</f>
        <v>0</v>
      </c>
      <c r="Q223" s="120">
        <f>SUM(F223:O223)</f>
        <v>86.553600000000003</v>
      </c>
      <c r="S223" s="123">
        <f>COUNTIF(F223:O223,"&lt;&gt;0")</f>
        <v>1</v>
      </c>
      <c r="T223" s="124">
        <f>VLOOKUP(S223,Regolamento!J$6:L$14,3,0)</f>
        <v>1</v>
      </c>
      <c r="U223" s="8"/>
      <c r="V223" s="125">
        <f>IFERROR(+T223*Q223,0)</f>
        <v>86.553600000000003</v>
      </c>
    </row>
    <row r="224" spans="1:22" x14ac:dyDescent="0.25">
      <c r="A224">
        <v>18</v>
      </c>
      <c r="B224" s="273" t="s">
        <v>82</v>
      </c>
      <c r="C224" s="56" t="str">
        <f>VLOOKUP(B224,concorrenti!A$325:G$420,7,0)</f>
        <v>MECCANICO</v>
      </c>
      <c r="D224" s="12">
        <f>VLOOKUP(B224,concorrenti!A:E,5,0)</f>
        <v>0</v>
      </c>
      <c r="E224" s="56" t="str">
        <f>VLOOKUP(B224,concorrenti!A$324:G$576,2,0)</f>
        <v>VAMS</v>
      </c>
      <c r="F224" s="118">
        <f>IFERROR(VLOOKUP(B224,'TROFEO Nora'!A$99:Q$146,17,0),0)</f>
        <v>83.848799999999997</v>
      </c>
      <c r="G224" s="119">
        <f>IFERROR(VLOOKUP(B224,Castellotti!A$100:Q$150,17,0),0)</f>
        <v>0</v>
      </c>
      <c r="H224" s="119">
        <f>IFERROR(VLOOKUP(B224,'Castelli Pavesi'!A$100:Q$149,17,0),0)</f>
        <v>0</v>
      </c>
      <c r="I224" s="118">
        <f>IFERROR(VLOOKUP(B224,'Coppa Monza'!A$100:Q$151,17,0),0)</f>
        <v>0</v>
      </c>
      <c r="J224" s="118">
        <f>IFERROR(VLOOKUP(B224,Maserati!A$101:P$150,16,0),0)</f>
        <v>0</v>
      </c>
      <c r="K224" s="119">
        <f>IFERROR(VLOOKUP(B224,Solidarietà!A$100:P$150,16,0),0)</f>
        <v>0</v>
      </c>
      <c r="L224" s="118">
        <f>IFERROR(VLOOKUP(B224,Lario!A$101:P$150,16,0),0)</f>
        <v>0</v>
      </c>
      <c r="M224" s="118">
        <f>IFERROR(VLOOKUP(C224,Lario!B$101:Q$150,16,0),0)</f>
        <v>0</v>
      </c>
      <c r="N224" s="118">
        <f>IFERROR(VLOOKUP(B224,'200 Miglia CR'!A$96:P$145,16,0),0)</f>
        <v>0</v>
      </c>
      <c r="O224" s="119">
        <f>IFERROR(VLOOKUP($B224,Ambrosiano!A$101:P$103,16,0),0)</f>
        <v>0</v>
      </c>
      <c r="Q224" s="120">
        <f>SUM(F224:O224)</f>
        <v>83.848799999999997</v>
      </c>
      <c r="S224" s="123">
        <f>COUNTIF(F224:O224,"&lt;&gt;0")</f>
        <v>1</v>
      </c>
      <c r="T224" s="124">
        <f>VLOOKUP(S224,Regolamento!J$6:L$14,3,0)</f>
        <v>1</v>
      </c>
      <c r="U224" s="8"/>
      <c r="V224" s="125">
        <f>IFERROR(+T224*Q224,0)</f>
        <v>83.848799999999997</v>
      </c>
    </row>
    <row r="225" spans="1:22" x14ac:dyDescent="0.25">
      <c r="A225">
        <v>19</v>
      </c>
      <c r="B225" s="273" t="s">
        <v>420</v>
      </c>
      <c r="C225" s="56" t="str">
        <f>VLOOKUP(B225,concorrenti!A$325:G$420,7,0)</f>
        <v>MECCANICO</v>
      </c>
      <c r="D225" s="12">
        <f>VLOOKUP(B225,concorrenti!A:E,5,0)</f>
        <v>0</v>
      </c>
      <c r="E225" s="56" t="str">
        <f>VLOOKUP(B225,concorrenti!A$324:G$576,2,0)</f>
        <v>GAMS</v>
      </c>
      <c r="F225" s="118">
        <f>IFERROR(VLOOKUP(B225,'TROFEO Nora'!A$99:Q$146,17,0),0)</f>
        <v>81.144000000000005</v>
      </c>
      <c r="G225" s="119">
        <f>IFERROR(VLOOKUP(B225,Castellotti!A$100:Q$150,17,0),0)</f>
        <v>0</v>
      </c>
      <c r="H225" s="119">
        <f>IFERROR(VLOOKUP(B225,'Castelli Pavesi'!A$100:Q$149,17,0),0)</f>
        <v>0</v>
      </c>
      <c r="I225" s="118">
        <f>IFERROR(VLOOKUP(B225,'Coppa Monza'!A$100:Q$151,17,0),0)</f>
        <v>0</v>
      </c>
      <c r="J225" s="118">
        <f>IFERROR(VLOOKUP(B225,Maserati!A$101:P$150,16,0),0)</f>
        <v>0</v>
      </c>
      <c r="K225" s="119">
        <f>IFERROR(VLOOKUP(B225,Solidarietà!A$100:P$150,16,0),0)</f>
        <v>0</v>
      </c>
      <c r="L225" s="118">
        <f>IFERROR(VLOOKUP(B225,Lario!A$101:P$150,16,0),0)</f>
        <v>0</v>
      </c>
      <c r="M225" s="118">
        <f>IFERROR(VLOOKUP(C225,Lario!B$101:Q$150,16,0),0)</f>
        <v>0</v>
      </c>
      <c r="N225" s="118">
        <f>IFERROR(VLOOKUP(B225,'200 Miglia CR'!A$96:P$145,16,0),0)</f>
        <v>0</v>
      </c>
      <c r="O225" s="119">
        <f>IFERROR(VLOOKUP($B225,Ambrosiano!A$101:P$103,16,0),0)</f>
        <v>0</v>
      </c>
      <c r="Q225" s="120">
        <f>SUM(F225:O225)</f>
        <v>81.144000000000005</v>
      </c>
      <c r="S225" s="123">
        <f>COUNTIF(F225:O225,"&lt;&gt;0")</f>
        <v>1</v>
      </c>
      <c r="T225" s="124">
        <f>VLOOKUP(S225,Regolamento!J$6:L$14,3,0)</f>
        <v>1</v>
      </c>
      <c r="U225" s="8"/>
      <c r="V225" s="125">
        <f>IFERROR(+T225*Q225,0)</f>
        <v>81.144000000000005</v>
      </c>
    </row>
    <row r="226" spans="1:22" x14ac:dyDescent="0.25">
      <c r="A226">
        <v>20</v>
      </c>
      <c r="B226" s="273" t="s">
        <v>658</v>
      </c>
      <c r="C226" s="56" t="str">
        <f>VLOOKUP(B226,concorrenti!A$325:G$420,7,0)</f>
        <v>MECCANICO</v>
      </c>
      <c r="D226" s="12">
        <f>VLOOKUP(B226,concorrenti!A:E,5,0)</f>
        <v>0</v>
      </c>
      <c r="E226" s="56" t="str">
        <f>VLOOKUP(B226,concorrenti!A$324:G$576,2,0)</f>
        <v>GAMS</v>
      </c>
      <c r="F226" s="118">
        <f>IFERROR(VLOOKUP(B226,'TROFEO Nora'!A$99:Q$146,17,0),0)</f>
        <v>78.4392</v>
      </c>
      <c r="G226" s="119">
        <f>IFERROR(VLOOKUP(B226,Castellotti!A$100:Q$150,17,0),0)</f>
        <v>0</v>
      </c>
      <c r="H226" s="119">
        <f>IFERROR(VLOOKUP(B226,'Castelli Pavesi'!A$100:Q$149,17,0),0)</f>
        <v>0</v>
      </c>
      <c r="I226" s="118">
        <f>IFERROR(VLOOKUP(B226,'Coppa Monza'!A$100:Q$151,17,0),0)</f>
        <v>0</v>
      </c>
      <c r="J226" s="118">
        <f>IFERROR(VLOOKUP(B226,Maserati!A$101:P$150,16,0),0)</f>
        <v>0</v>
      </c>
      <c r="K226" s="119">
        <f>IFERROR(VLOOKUP(B226,Solidarietà!A$100:P$150,16,0),0)</f>
        <v>0</v>
      </c>
      <c r="L226" s="118">
        <f>IFERROR(VLOOKUP(B226,Lario!A$101:P$150,16,0),0)</f>
        <v>0</v>
      </c>
      <c r="M226" s="118">
        <f>IFERROR(VLOOKUP(C226,Lario!B$101:Q$150,16,0),0)</f>
        <v>0</v>
      </c>
      <c r="N226" s="118">
        <f>IFERROR(VLOOKUP(B226,'200 Miglia CR'!A$96:P$145,16,0),0)</f>
        <v>0</v>
      </c>
      <c r="O226" s="119">
        <f>IFERROR(VLOOKUP($B226,Ambrosiano!A$101:P$103,16,0),0)</f>
        <v>0</v>
      </c>
      <c r="Q226" s="120">
        <f>SUM(F226:O226)</f>
        <v>78.4392</v>
      </c>
      <c r="S226" s="123">
        <f>COUNTIF(F226:O226,"&lt;&gt;0")</f>
        <v>1</v>
      </c>
      <c r="T226" s="124">
        <f>VLOOKUP(S226,Regolamento!J$6:L$14,3,0)</f>
        <v>1</v>
      </c>
      <c r="U226" s="8"/>
      <c r="V226" s="125">
        <f>IFERROR(+T226*Q226,0)</f>
        <v>78.4392</v>
      </c>
    </row>
    <row r="227" spans="1:22" hidden="1" x14ac:dyDescent="0.25">
      <c r="A227">
        <v>21</v>
      </c>
      <c r="B227" t="s">
        <v>294</v>
      </c>
      <c r="C227" s="56" t="str">
        <f>VLOOKUP(B227,concorrenti!A$325:G$420,7,0)</f>
        <v>MECCANICO</v>
      </c>
      <c r="D227" s="12">
        <f>VLOOKUP(B227,concorrenti!A:E,5,0)</f>
        <v>0</v>
      </c>
      <c r="E227" s="56" t="str">
        <f>VLOOKUP(B227,concorrenti!A$324:G$576,2,0)</f>
        <v xml:space="preserve"> VCC CARDUCCI</v>
      </c>
      <c r="F227" s="118">
        <f>IFERROR(VLOOKUP(B227,'TROFEO Nora'!A$99:Q$146,17,0),0)</f>
        <v>0</v>
      </c>
      <c r="G227" s="119">
        <f>IFERROR(VLOOKUP(B227,Castellotti!A$100:Q$150,17,0),0)</f>
        <v>0</v>
      </c>
      <c r="H227" s="119">
        <f>IFERROR(VLOOKUP(B227,'Castelli Pavesi'!A$100:Q$149,17,0),0)</f>
        <v>0</v>
      </c>
      <c r="I227" s="118">
        <f>IFERROR(VLOOKUP(B227,'Coppa Monza'!A$100:Q$151,17,0),0)</f>
        <v>0</v>
      </c>
      <c r="J227" s="118">
        <f>IFERROR(VLOOKUP(B227,Maserati!A$101:P$150,16,0),0)</f>
        <v>0</v>
      </c>
      <c r="K227" s="119">
        <f>IFERROR(VLOOKUP(B227,Solidarietà!A$100:P$150,16,0),0)</f>
        <v>0</v>
      </c>
      <c r="L227" s="118">
        <f>IFERROR(VLOOKUP(B227,Lario!A$101:P$150,16,0),0)</f>
        <v>0</v>
      </c>
      <c r="M227" s="118">
        <f>IFERROR(VLOOKUP(C227,Lario!B$101:Q$150,16,0),0)</f>
        <v>0</v>
      </c>
      <c r="N227" s="118">
        <f>IFERROR(VLOOKUP(B227,'200 Miglia CR'!A$96:P$145,16,0),0)</f>
        <v>0</v>
      </c>
      <c r="O227" s="119">
        <f>IFERROR(VLOOKUP($B227,Ambrosiano!A$101:P$103,16,0),0)</f>
        <v>0</v>
      </c>
      <c r="Q227" s="120">
        <f t="shared" ref="Q227:Q241" si="26">SUM(F227:O227)</f>
        <v>0</v>
      </c>
      <c r="S227" s="123">
        <f t="shared" ref="S227:S241" si="27">COUNTIF(F227:O227,"&lt;&gt;0")</f>
        <v>0</v>
      </c>
      <c r="T227" s="124" t="e">
        <f>VLOOKUP(S227,Regolamento!J$6:L$14,3,0)</f>
        <v>#N/A</v>
      </c>
      <c r="U227" s="8"/>
      <c r="V227" s="125">
        <f t="shared" ref="V227:V241" si="28">IFERROR(+T227*Q227,0)</f>
        <v>0</v>
      </c>
    </row>
    <row r="228" spans="1:22" hidden="1" x14ac:dyDescent="0.25">
      <c r="A228">
        <v>22</v>
      </c>
      <c r="B228" t="s">
        <v>224</v>
      </c>
      <c r="C228" s="56" t="str">
        <f>VLOOKUP(B228,concorrenti!A$325:G$420,7,0)</f>
        <v>MECCANICO</v>
      </c>
      <c r="D228" s="12">
        <f>VLOOKUP(B228,concorrenti!A:E,5,0)</f>
        <v>0</v>
      </c>
      <c r="E228" s="56" t="str">
        <f>VLOOKUP(B228,concorrenti!A$324:G$576,2,0)</f>
        <v>GAMS</v>
      </c>
      <c r="F228" s="118">
        <f>IFERROR(VLOOKUP(B228,'TROFEO Nora'!A$99:Q$146,17,0),0)</f>
        <v>0</v>
      </c>
      <c r="G228" s="119">
        <f>IFERROR(VLOOKUP(B228,Castellotti!A$100:Q$150,17,0),0)</f>
        <v>0</v>
      </c>
      <c r="H228" s="119">
        <f>IFERROR(VLOOKUP(B228,'Castelli Pavesi'!A$100:Q$149,17,0),0)</f>
        <v>0</v>
      </c>
      <c r="I228" s="118">
        <f>IFERROR(VLOOKUP(B228,'Coppa Monza'!A$100:Q$151,17,0),0)</f>
        <v>0</v>
      </c>
      <c r="J228" s="118">
        <f>IFERROR(VLOOKUP(B228,Maserati!A$101:P$150,16,0),0)</f>
        <v>0</v>
      </c>
      <c r="K228" s="119">
        <f>IFERROR(VLOOKUP(B228,Solidarietà!A$100:P$150,16,0),0)</f>
        <v>0</v>
      </c>
      <c r="L228" s="118">
        <f>IFERROR(VLOOKUP(B228,Lario!A$101:P$150,16,0),0)</f>
        <v>0</v>
      </c>
      <c r="M228" s="118">
        <f>IFERROR(VLOOKUP(C228,Lario!B$101:Q$150,16,0),0)</f>
        <v>0</v>
      </c>
      <c r="N228" s="118">
        <f>IFERROR(VLOOKUP(B228,'200 Miglia CR'!A$96:P$145,16,0),0)</f>
        <v>0</v>
      </c>
      <c r="O228" s="119">
        <f>IFERROR(VLOOKUP($B228,Ambrosiano!A$101:P$103,16,0),0)</f>
        <v>0</v>
      </c>
      <c r="Q228" s="120">
        <f t="shared" si="26"/>
        <v>0</v>
      </c>
      <c r="S228" s="123">
        <f t="shared" si="27"/>
        <v>0</v>
      </c>
      <c r="T228" s="124" t="e">
        <f>VLOOKUP(S228,Regolamento!J$6:L$14,3,0)</f>
        <v>#N/A</v>
      </c>
      <c r="U228" s="8"/>
      <c r="V228" s="125">
        <f t="shared" si="28"/>
        <v>0</v>
      </c>
    </row>
    <row r="229" spans="1:22" hidden="1" x14ac:dyDescent="0.25">
      <c r="A229">
        <v>23</v>
      </c>
      <c r="B229" s="67" t="s">
        <v>184</v>
      </c>
      <c r="C229" s="56" t="str">
        <f>VLOOKUP(B229,concorrenti!A$325:G$420,7,0)</f>
        <v>MECCANICO</v>
      </c>
      <c r="D229" s="12">
        <f>VLOOKUP(B229,concorrenti!A:E,5,0)</f>
        <v>0</v>
      </c>
      <c r="E229" s="56" t="str">
        <f>VLOOKUP(B229,concorrenti!A$324:G$576,2,0)</f>
        <v>VCC COMO</v>
      </c>
      <c r="F229" s="118">
        <f>IFERROR(VLOOKUP(B229,'TROFEO Nora'!A$99:Q$146,17,0),0)</f>
        <v>0</v>
      </c>
      <c r="G229" s="119">
        <f>IFERROR(VLOOKUP(B229,Castellotti!A$100:Q$150,17,0),0)</f>
        <v>0</v>
      </c>
      <c r="H229" s="119">
        <f>IFERROR(VLOOKUP(B229,'Castelli Pavesi'!A$100:Q$149,17,0),0)</f>
        <v>0</v>
      </c>
      <c r="I229" s="118">
        <f>IFERROR(VLOOKUP(B229,'Coppa Monza'!A$100:Q$151,17,0),0)</f>
        <v>0</v>
      </c>
      <c r="J229" s="118">
        <f>IFERROR(VLOOKUP(B229,Maserati!A$101:P$150,16,0),0)</f>
        <v>0</v>
      </c>
      <c r="K229" s="119">
        <f>IFERROR(VLOOKUP(B229,Solidarietà!A$100:P$150,16,0),0)</f>
        <v>0</v>
      </c>
      <c r="L229" s="118">
        <f>IFERROR(VLOOKUP(B229,Lario!A$101:P$150,16,0),0)</f>
        <v>0</v>
      </c>
      <c r="M229" s="118">
        <f>IFERROR(VLOOKUP(C229,Lario!B$101:Q$150,16,0),0)</f>
        <v>0</v>
      </c>
      <c r="N229" s="118">
        <f>IFERROR(VLOOKUP(B229,'200 Miglia CR'!A$96:P$145,16,0),0)</f>
        <v>0</v>
      </c>
      <c r="O229" s="119">
        <f>IFERROR(VLOOKUP($B229,Ambrosiano!A$101:P$103,16,0),0)</f>
        <v>0</v>
      </c>
      <c r="Q229" s="120">
        <f t="shared" si="26"/>
        <v>0</v>
      </c>
      <c r="S229" s="123">
        <f t="shared" si="27"/>
        <v>0</v>
      </c>
      <c r="T229" s="124" t="e">
        <f>VLOOKUP(S229,Regolamento!J$6:L$14,3,0)</f>
        <v>#N/A</v>
      </c>
      <c r="U229" s="8"/>
      <c r="V229" s="125">
        <f t="shared" si="28"/>
        <v>0</v>
      </c>
    </row>
    <row r="230" spans="1:22" hidden="1" x14ac:dyDescent="0.25">
      <c r="A230">
        <v>24</v>
      </c>
      <c r="B230" s="219" t="s">
        <v>390</v>
      </c>
      <c r="C230" s="56" t="str">
        <f>VLOOKUP(B230,concorrenti!A$325:G$420,7,0)</f>
        <v>MECCANICO</v>
      </c>
      <c r="D230" s="12">
        <f>VLOOKUP(B230,concorrenti!A:E,5,0)</f>
        <v>0</v>
      </c>
      <c r="E230" s="56" t="str">
        <f>VLOOKUP(B230,concorrenti!A$324:G$576,2,0)</f>
        <v>CAVEC</v>
      </c>
      <c r="F230" s="118">
        <f>IFERROR(VLOOKUP(B230,'TROFEO Nora'!A$99:Q$146,17,0),0)</f>
        <v>0</v>
      </c>
      <c r="G230" s="119">
        <f>IFERROR(VLOOKUP(B230,Castellotti!A$100:Q$150,17,0),0)</f>
        <v>0</v>
      </c>
      <c r="H230" s="119">
        <f>IFERROR(VLOOKUP(B230,'Castelli Pavesi'!A$100:Q$149,17,0),0)</f>
        <v>0</v>
      </c>
      <c r="I230" s="118">
        <f>IFERROR(VLOOKUP(B230,'Coppa Monza'!A$100:Q$151,17,0),0)</f>
        <v>0</v>
      </c>
      <c r="J230" s="118">
        <f>IFERROR(VLOOKUP(B230,Maserati!A$101:P$150,16,0),0)</f>
        <v>0</v>
      </c>
      <c r="K230" s="119">
        <f>IFERROR(VLOOKUP(B230,Solidarietà!A$100:P$150,16,0),0)</f>
        <v>0</v>
      </c>
      <c r="L230" s="118">
        <f>IFERROR(VLOOKUP(B230,Lario!A$101:P$150,16,0),0)</f>
        <v>0</v>
      </c>
      <c r="M230" s="118">
        <f>IFERROR(VLOOKUP(C230,Lario!B$101:Q$150,16,0),0)</f>
        <v>0</v>
      </c>
      <c r="N230" s="118">
        <f>IFERROR(VLOOKUP(B230,'200 Miglia CR'!A$96:P$145,16,0),0)</f>
        <v>0</v>
      </c>
      <c r="O230" s="119">
        <f>IFERROR(VLOOKUP($B230,Ambrosiano!A$101:P$103,16,0),0)</f>
        <v>0</v>
      </c>
      <c r="Q230" s="120">
        <f t="shared" si="26"/>
        <v>0</v>
      </c>
      <c r="S230" s="123">
        <f t="shared" si="27"/>
        <v>0</v>
      </c>
      <c r="T230" s="124" t="e">
        <f>VLOOKUP(S230,Regolamento!J$6:L$14,3,0)</f>
        <v>#N/A</v>
      </c>
      <c r="U230" s="8"/>
      <c r="V230" s="125">
        <f t="shared" si="28"/>
        <v>0</v>
      </c>
    </row>
    <row r="231" spans="1:22" hidden="1" x14ac:dyDescent="0.25">
      <c r="A231">
        <v>25</v>
      </c>
      <c r="B231" s="219" t="s">
        <v>394</v>
      </c>
      <c r="C231" s="56" t="str">
        <f>VLOOKUP(B231,concorrenti!A$325:G$420,7,0)</f>
        <v>MECCANICO</v>
      </c>
      <c r="D231" s="12">
        <f>VLOOKUP(B231,concorrenti!A:E,5,0)</f>
        <v>0</v>
      </c>
      <c r="E231" s="56" t="str">
        <f>VLOOKUP(B231,concorrenti!A$324:G$576,2,0)</f>
        <v>CAVEC</v>
      </c>
      <c r="F231" s="118">
        <f>IFERROR(VLOOKUP(B231,'TROFEO Nora'!A$99:Q$146,17,0),0)</f>
        <v>0</v>
      </c>
      <c r="G231" s="119">
        <f>IFERROR(VLOOKUP(B231,Castellotti!A$100:Q$150,17,0),0)</f>
        <v>0</v>
      </c>
      <c r="H231" s="119">
        <f>IFERROR(VLOOKUP(B231,'Castelli Pavesi'!A$100:Q$149,17,0),0)</f>
        <v>0</v>
      </c>
      <c r="I231" s="118">
        <f>IFERROR(VLOOKUP(B231,'Coppa Monza'!A$100:Q$151,17,0),0)</f>
        <v>0</v>
      </c>
      <c r="J231" s="118">
        <f>IFERROR(VLOOKUP(B231,Maserati!A$101:P$150,16,0),0)</f>
        <v>0</v>
      </c>
      <c r="K231" s="119">
        <f>IFERROR(VLOOKUP(B231,Solidarietà!A$100:P$150,16,0),0)</f>
        <v>0</v>
      </c>
      <c r="L231" s="118">
        <f>IFERROR(VLOOKUP(B231,Lario!A$101:P$150,16,0),0)</f>
        <v>0</v>
      </c>
      <c r="M231" s="118">
        <f>IFERROR(VLOOKUP(C231,Lario!B$101:Q$150,16,0),0)</f>
        <v>0</v>
      </c>
      <c r="N231" s="118">
        <f>IFERROR(VLOOKUP(B231,'200 Miglia CR'!A$96:P$145,16,0),0)</f>
        <v>0</v>
      </c>
      <c r="O231" s="119">
        <f>IFERROR(VLOOKUP($B231,Ambrosiano!A$101:P$103,16,0),0)</f>
        <v>0</v>
      </c>
      <c r="Q231" s="120">
        <f t="shared" si="26"/>
        <v>0</v>
      </c>
      <c r="S231" s="123">
        <f t="shared" si="27"/>
        <v>0</v>
      </c>
      <c r="T231" s="124" t="e">
        <f>VLOOKUP(S231,Regolamento!J$6:L$14,3,0)</f>
        <v>#N/A</v>
      </c>
      <c r="U231" s="8"/>
      <c r="V231" s="125">
        <f t="shared" si="28"/>
        <v>0</v>
      </c>
    </row>
    <row r="232" spans="1:22" hidden="1" x14ac:dyDescent="0.25">
      <c r="A232">
        <v>26</v>
      </c>
      <c r="B232" s="8" t="s">
        <v>497</v>
      </c>
      <c r="C232" s="56" t="str">
        <f>VLOOKUP(B232,concorrenti!A$325:G$420,7,0)</f>
        <v>MECCANICO</v>
      </c>
      <c r="D232" s="12">
        <f>VLOOKUP(B232,concorrenti!A:E,5,0)</f>
        <v>0</v>
      </c>
      <c r="E232" s="56" t="str">
        <f>VLOOKUP(B232,concorrenti!A$324:G$576,2,0)</f>
        <v>CMAE</v>
      </c>
      <c r="F232" s="118">
        <f>IFERROR(VLOOKUP(B232,'TROFEO Nora'!A$99:Q$146,17,0),0)</f>
        <v>0</v>
      </c>
      <c r="G232" s="119">
        <f>IFERROR(VLOOKUP(B232,Castellotti!A$100:Q$150,17,0),0)</f>
        <v>0</v>
      </c>
      <c r="H232" s="119">
        <f>IFERROR(VLOOKUP(B232,'Castelli Pavesi'!A$100:Q$149,17,0),0)</f>
        <v>0</v>
      </c>
      <c r="I232" s="118">
        <f>IFERROR(VLOOKUP(B232,'Coppa Monza'!A$100:Q$151,17,0),0)</f>
        <v>0</v>
      </c>
      <c r="J232" s="118">
        <f>IFERROR(VLOOKUP(B232,Maserati!A$101:P$150,16,0),0)</f>
        <v>0</v>
      </c>
      <c r="K232" s="119">
        <f>IFERROR(VLOOKUP(B232,Solidarietà!A$100:P$150,16,0),0)</f>
        <v>0</v>
      </c>
      <c r="L232" s="118">
        <f>IFERROR(VLOOKUP(B232,Lario!A$101:P$150,16,0),0)</f>
        <v>0</v>
      </c>
      <c r="M232" s="118">
        <f>IFERROR(VLOOKUP(C232,Lario!B$101:Q$150,16,0),0)</f>
        <v>0</v>
      </c>
      <c r="N232" s="118">
        <f>IFERROR(VLOOKUP(B232,'200 Miglia CR'!A$96:P$145,16,0),0)</f>
        <v>0</v>
      </c>
      <c r="O232" s="119">
        <f>IFERROR(VLOOKUP($B232,Ambrosiano!A$101:P$103,16,0),0)</f>
        <v>0</v>
      </c>
      <c r="Q232" s="120">
        <f t="shared" si="26"/>
        <v>0</v>
      </c>
      <c r="S232" s="123">
        <f t="shared" si="27"/>
        <v>0</v>
      </c>
      <c r="T232" s="124" t="e">
        <f>VLOOKUP(S232,Regolamento!J$6:L$14,3,0)</f>
        <v>#N/A</v>
      </c>
      <c r="U232" s="8"/>
      <c r="V232" s="125">
        <f t="shared" si="28"/>
        <v>0</v>
      </c>
    </row>
    <row r="233" spans="1:22" ht="15" hidden="1" customHeight="1" x14ac:dyDescent="0.25">
      <c r="A233">
        <v>27</v>
      </c>
      <c r="B233" s="67" t="s">
        <v>186</v>
      </c>
      <c r="C233" s="56" t="str">
        <f>VLOOKUP(B233,concorrenti!A$325:G$420,7,0)</f>
        <v>MECCANICO</v>
      </c>
      <c r="D233" s="12" t="str">
        <f>VLOOKUP(B233,concorrenti!A:E,5,0)</f>
        <v>X</v>
      </c>
      <c r="E233" s="56" t="str">
        <f>VLOOKUP(B233,concorrenti!A$324:G$576,2,0)</f>
        <v>VCC COMO</v>
      </c>
      <c r="F233" s="118">
        <f>IFERROR(VLOOKUP(B233,'TROFEO Nora'!A$99:Q$146,17,0),0)</f>
        <v>0</v>
      </c>
      <c r="G233" s="119">
        <f>IFERROR(VLOOKUP(B233,Castellotti!A$100:Q$150,17,0),0)</f>
        <v>0</v>
      </c>
      <c r="H233" s="119">
        <f>IFERROR(VLOOKUP(B233,'Castelli Pavesi'!A$100:Q$149,17,0),0)</f>
        <v>0</v>
      </c>
      <c r="I233" s="118">
        <f>IFERROR(VLOOKUP(B233,'Coppa Monza'!A$100:Q$151,17,0),0)</f>
        <v>0</v>
      </c>
      <c r="J233" s="118">
        <f>IFERROR(VLOOKUP(B233,Maserati!A$101:P$150,16,0),0)</f>
        <v>0</v>
      </c>
      <c r="K233" s="119">
        <f>IFERROR(VLOOKUP(B233,Solidarietà!A$100:P$150,16,0),0)</f>
        <v>0</v>
      </c>
      <c r="L233" s="118">
        <f>IFERROR(VLOOKUP(B233,Lario!A$101:P$150,16,0),0)</f>
        <v>0</v>
      </c>
      <c r="M233" s="118">
        <f>IFERROR(VLOOKUP(C233,Lario!B$101:Q$150,16,0),0)</f>
        <v>0</v>
      </c>
      <c r="N233" s="118">
        <f>IFERROR(VLOOKUP(B233,'200 Miglia CR'!A$96:P$145,16,0),0)</f>
        <v>0</v>
      </c>
      <c r="O233" s="119">
        <f>IFERROR(VLOOKUP($B233,Ambrosiano!A$101:P$103,16,0),0)</f>
        <v>0</v>
      </c>
      <c r="Q233" s="120">
        <f t="shared" si="26"/>
        <v>0</v>
      </c>
      <c r="S233" s="123">
        <f t="shared" si="27"/>
        <v>0</v>
      </c>
      <c r="T233" s="124" t="e">
        <f>VLOOKUP(S233,Regolamento!J$6:L$14,3,0)</f>
        <v>#N/A</v>
      </c>
      <c r="U233" s="8"/>
      <c r="V233" s="125">
        <f t="shared" si="28"/>
        <v>0</v>
      </c>
    </row>
    <row r="234" spans="1:22" hidden="1" x14ac:dyDescent="0.25">
      <c r="A234">
        <v>28</v>
      </c>
      <c r="B234" s="8" t="s">
        <v>498</v>
      </c>
      <c r="C234" s="56" t="str">
        <f>VLOOKUP(B234,concorrenti!A$325:G$420,7,0)</f>
        <v>MECCANICO</v>
      </c>
      <c r="D234" s="12">
        <f>VLOOKUP(B234,concorrenti!A:E,5,0)</f>
        <v>0</v>
      </c>
      <c r="E234" s="56" t="str">
        <f>VLOOKUP(B234,concorrenti!A$324:G$576,2,0)</f>
        <v>VCC COMO</v>
      </c>
      <c r="F234" s="118">
        <f>IFERROR(VLOOKUP(B234,'TROFEO Nora'!A$99:Q$146,17,0),0)</f>
        <v>0</v>
      </c>
      <c r="G234" s="119">
        <f>IFERROR(VLOOKUP(B234,Castellotti!A$100:Q$150,17,0),0)</f>
        <v>0</v>
      </c>
      <c r="H234" s="119">
        <f>IFERROR(VLOOKUP(B234,'Castelli Pavesi'!A$100:Q$149,17,0),0)</f>
        <v>0</v>
      </c>
      <c r="I234" s="118">
        <f>IFERROR(VLOOKUP(B234,'Coppa Monza'!A$100:Q$151,17,0),0)</f>
        <v>0</v>
      </c>
      <c r="J234" s="118">
        <f>IFERROR(VLOOKUP(B234,Maserati!A$101:P$150,16,0),0)</f>
        <v>0</v>
      </c>
      <c r="K234" s="119">
        <f>IFERROR(VLOOKUP(B234,Solidarietà!A$100:P$150,16,0),0)</f>
        <v>0</v>
      </c>
      <c r="L234" s="118">
        <f>IFERROR(VLOOKUP(B234,Lario!A$101:P$150,16,0),0)</f>
        <v>0</v>
      </c>
      <c r="M234" s="118">
        <f>IFERROR(VLOOKUP(C234,Lario!B$101:Q$150,16,0),0)</f>
        <v>0</v>
      </c>
      <c r="N234" s="118">
        <f>IFERROR(VLOOKUP(B234,'200 Miglia CR'!A$96:P$145,16,0),0)</f>
        <v>0</v>
      </c>
      <c r="O234" s="119">
        <f>IFERROR(VLOOKUP($B234,Ambrosiano!A$101:P$103,16,0),0)</f>
        <v>0</v>
      </c>
      <c r="Q234" s="120">
        <f t="shared" si="26"/>
        <v>0</v>
      </c>
      <c r="S234" s="123">
        <f t="shared" si="27"/>
        <v>0</v>
      </c>
      <c r="T234" s="124" t="e">
        <f>VLOOKUP(S234,Regolamento!J$6:L$14,3,0)</f>
        <v>#N/A</v>
      </c>
      <c r="U234" s="8"/>
      <c r="V234" s="125">
        <f t="shared" si="28"/>
        <v>0</v>
      </c>
    </row>
    <row r="235" spans="1:22" hidden="1" x14ac:dyDescent="0.25">
      <c r="A235">
        <v>29</v>
      </c>
      <c r="B235" s="8" t="s">
        <v>257</v>
      </c>
      <c r="C235" s="56" t="str">
        <f>VLOOKUP(B235,concorrenti!A$325:G$420,7,0)</f>
        <v>MECCANICO</v>
      </c>
      <c r="D235" s="12">
        <f>VLOOKUP(B235,concorrenti!A:E,5,0)</f>
        <v>0</v>
      </c>
      <c r="E235" s="56" t="str">
        <f>VLOOKUP(B235,concorrenti!A$324:G$576,2,0)</f>
        <v>VCC COMO</v>
      </c>
      <c r="F235" s="118">
        <f>IFERROR(VLOOKUP(B235,'TROFEO Nora'!A$99:Q$146,17,0),0)</f>
        <v>0</v>
      </c>
      <c r="G235" s="119">
        <f>IFERROR(VLOOKUP(B235,Castellotti!A$100:Q$150,17,0),0)</f>
        <v>0</v>
      </c>
      <c r="H235" s="119">
        <f>IFERROR(VLOOKUP(B235,'Castelli Pavesi'!A$100:Q$149,17,0),0)</f>
        <v>0</v>
      </c>
      <c r="I235" s="118">
        <f>IFERROR(VLOOKUP(B235,'Coppa Monza'!A$100:Q$151,17,0),0)</f>
        <v>0</v>
      </c>
      <c r="J235" s="118">
        <f>IFERROR(VLOOKUP(B235,Maserati!A$101:P$150,16,0),0)</f>
        <v>0</v>
      </c>
      <c r="K235" s="119">
        <f>IFERROR(VLOOKUP(B235,Solidarietà!A$100:P$150,16,0),0)</f>
        <v>0</v>
      </c>
      <c r="L235" s="118">
        <f>IFERROR(VLOOKUP(B235,Lario!A$101:P$150,16,0),0)</f>
        <v>0</v>
      </c>
      <c r="M235" s="118">
        <f>IFERROR(VLOOKUP(C235,Lario!B$101:Q$150,16,0),0)</f>
        <v>0</v>
      </c>
      <c r="N235" s="118">
        <f>IFERROR(VLOOKUP(B235,'200 Miglia CR'!A$96:P$145,16,0),0)</f>
        <v>0</v>
      </c>
      <c r="O235" s="119">
        <f>IFERROR(VLOOKUP($B235,Ambrosiano!A$101:P$103,16,0),0)</f>
        <v>0</v>
      </c>
      <c r="Q235" s="120">
        <f t="shared" si="26"/>
        <v>0</v>
      </c>
      <c r="S235" s="123">
        <f t="shared" si="27"/>
        <v>0</v>
      </c>
      <c r="T235" s="124" t="e">
        <f>VLOOKUP(S235,Regolamento!J$6:L$14,3,0)</f>
        <v>#N/A</v>
      </c>
      <c r="U235" s="8"/>
      <c r="V235" s="125">
        <f t="shared" si="28"/>
        <v>0</v>
      </c>
    </row>
    <row r="236" spans="1:22" hidden="1" x14ac:dyDescent="0.25">
      <c r="A236">
        <v>30</v>
      </c>
      <c r="B236" t="s">
        <v>445</v>
      </c>
      <c r="C236" s="56" t="str">
        <f>VLOOKUP(B236,concorrenti!A$325:G$420,7,0)</f>
        <v>MECCANICO</v>
      </c>
      <c r="D236" s="12">
        <f>VLOOKUP(B236,concorrenti!A:E,5,0)</f>
        <v>0</v>
      </c>
      <c r="E236" s="56" t="str">
        <f>VLOOKUP(B236,concorrenti!A$324:G$576,2,0)</f>
        <v>CMAE</v>
      </c>
      <c r="F236" s="118">
        <f>IFERROR(VLOOKUP(B236,'TROFEO Nora'!A$99:Q$146,17,0),0)</f>
        <v>0</v>
      </c>
      <c r="G236" s="119">
        <f>IFERROR(VLOOKUP(B236,Castellotti!A$100:Q$150,17,0),0)</f>
        <v>0</v>
      </c>
      <c r="H236" s="119">
        <f>IFERROR(VLOOKUP(B236,'Castelli Pavesi'!A$100:Q$149,17,0),0)</f>
        <v>0</v>
      </c>
      <c r="I236" s="118">
        <f>IFERROR(VLOOKUP(B236,'Coppa Monza'!A$100:Q$151,17,0),0)</f>
        <v>0</v>
      </c>
      <c r="J236" s="118">
        <f>IFERROR(VLOOKUP(B236,Maserati!A$101:P$150,16,0),0)</f>
        <v>0</v>
      </c>
      <c r="K236" s="119">
        <f>IFERROR(VLOOKUP(B236,Solidarietà!A$100:P$150,16,0),0)</f>
        <v>0</v>
      </c>
      <c r="L236" s="118">
        <f>IFERROR(VLOOKUP(B236,Lario!A$101:P$150,16,0),0)</f>
        <v>0</v>
      </c>
      <c r="M236" s="118">
        <f>IFERROR(VLOOKUP(C236,Lario!B$101:Q$150,16,0),0)</f>
        <v>0</v>
      </c>
      <c r="N236" s="118">
        <f>IFERROR(VLOOKUP(B236,'200 Miglia CR'!A$96:P$145,16,0),0)</f>
        <v>0</v>
      </c>
      <c r="O236" s="119">
        <f>IFERROR(VLOOKUP($B236,Ambrosiano!A$101:P$103,16,0),0)</f>
        <v>0</v>
      </c>
      <c r="Q236" s="120">
        <f t="shared" si="26"/>
        <v>0</v>
      </c>
      <c r="S236" s="123">
        <f t="shared" si="27"/>
        <v>0</v>
      </c>
      <c r="T236" s="124" t="e">
        <f>VLOOKUP(S236,Regolamento!J$6:L$14,3,0)</f>
        <v>#N/A</v>
      </c>
      <c r="U236" s="8"/>
      <c r="V236" s="125">
        <f t="shared" si="28"/>
        <v>0</v>
      </c>
    </row>
    <row r="237" spans="1:22" hidden="1" x14ac:dyDescent="0.25">
      <c r="A237">
        <v>31</v>
      </c>
      <c r="B237" t="s">
        <v>419</v>
      </c>
      <c r="C237" s="56" t="str">
        <f>VLOOKUP(B237,concorrenti!A$325:G$420,7,0)</f>
        <v>MECCANICO</v>
      </c>
      <c r="D237" s="12">
        <f>VLOOKUP(B237,concorrenti!A:E,5,0)</f>
        <v>0</v>
      </c>
      <c r="E237" s="56" t="str">
        <f>VLOOKUP(B237,concorrenti!A$324:G$576,2,0)</f>
        <v>GAMS</v>
      </c>
      <c r="F237" s="118">
        <f>IFERROR(VLOOKUP(B237,'TROFEO Nora'!A$99:Q$146,17,0),0)</f>
        <v>0</v>
      </c>
      <c r="G237" s="119">
        <f>IFERROR(VLOOKUP(B237,Castellotti!A$100:Q$150,17,0),0)</f>
        <v>0</v>
      </c>
      <c r="H237" s="119">
        <f>IFERROR(VLOOKUP(B237,'Castelli Pavesi'!A$100:Q$149,17,0),0)</f>
        <v>0</v>
      </c>
      <c r="I237" s="118">
        <f>IFERROR(VLOOKUP(B237,'Coppa Monza'!A$100:Q$151,17,0),0)</f>
        <v>0</v>
      </c>
      <c r="J237" s="118">
        <f>IFERROR(VLOOKUP(B237,Maserati!A$101:P$150,16,0),0)</f>
        <v>0</v>
      </c>
      <c r="K237" s="119">
        <f>IFERROR(VLOOKUP(B237,Solidarietà!A$100:P$150,16,0),0)</f>
        <v>0</v>
      </c>
      <c r="L237" s="118">
        <f>IFERROR(VLOOKUP(B237,Lario!A$101:P$150,16,0),0)</f>
        <v>0</v>
      </c>
      <c r="M237" s="118">
        <f>IFERROR(VLOOKUP(C237,Lario!B$101:Q$150,16,0),0)</f>
        <v>0</v>
      </c>
      <c r="N237" s="118">
        <f>IFERROR(VLOOKUP(B237,'200 Miglia CR'!A$96:P$145,16,0),0)</f>
        <v>0</v>
      </c>
      <c r="O237" s="119">
        <f>IFERROR(VLOOKUP($B237,Ambrosiano!A$101:P$103,16,0),0)</f>
        <v>0</v>
      </c>
      <c r="Q237" s="120">
        <f t="shared" si="26"/>
        <v>0</v>
      </c>
      <c r="S237" s="123">
        <f t="shared" si="27"/>
        <v>0</v>
      </c>
      <c r="T237" s="124" t="e">
        <f>VLOOKUP(S237,Regolamento!J$6:L$14,3,0)</f>
        <v>#N/A</v>
      </c>
      <c r="U237" s="8"/>
      <c r="V237" s="125">
        <f t="shared" si="28"/>
        <v>0</v>
      </c>
    </row>
    <row r="238" spans="1:22" hidden="1" x14ac:dyDescent="0.25">
      <c r="A238">
        <v>32</v>
      </c>
      <c r="B238" t="s">
        <v>447</v>
      </c>
      <c r="C238" s="56" t="str">
        <f>VLOOKUP(B238,concorrenti!A$325:G$420,7,0)</f>
        <v>MECCANICO</v>
      </c>
      <c r="D238" s="12">
        <f>VLOOKUP(B238,concorrenti!A:E,5,0)</f>
        <v>0</v>
      </c>
      <c r="E238" s="56" t="str">
        <f>VLOOKUP(B238,concorrenti!A$324:G$576,2,0)</f>
        <v>CASTELLOTTI</v>
      </c>
      <c r="F238" s="118">
        <f>IFERROR(VLOOKUP(B238,'TROFEO Nora'!A$99:Q$146,17,0),0)</f>
        <v>0</v>
      </c>
      <c r="G238" s="119">
        <f>IFERROR(VLOOKUP(B238,Castellotti!A$100:Q$150,17,0),0)</f>
        <v>0</v>
      </c>
      <c r="H238" s="119">
        <f>IFERROR(VLOOKUP(B238,'Castelli Pavesi'!A$100:Q$149,17,0),0)</f>
        <v>0</v>
      </c>
      <c r="I238" s="118">
        <f>IFERROR(VLOOKUP(B238,'Coppa Monza'!A$100:Q$151,17,0),0)</f>
        <v>0</v>
      </c>
      <c r="J238" s="118">
        <f>IFERROR(VLOOKUP(B238,Maserati!A$101:P$150,16,0),0)</f>
        <v>0</v>
      </c>
      <c r="K238" s="119">
        <f>IFERROR(VLOOKUP(B238,Solidarietà!A$100:P$150,16,0),0)</f>
        <v>0</v>
      </c>
      <c r="L238" s="118">
        <f>IFERROR(VLOOKUP(B238,Lario!A$101:P$150,16,0),0)</f>
        <v>0</v>
      </c>
      <c r="M238" s="118">
        <f>IFERROR(VLOOKUP(C238,Lario!B$101:Q$150,16,0),0)</f>
        <v>0</v>
      </c>
      <c r="N238" s="118">
        <f>IFERROR(VLOOKUP(B238,'200 Miglia CR'!A$96:P$145,16,0),0)</f>
        <v>0</v>
      </c>
      <c r="O238" s="119">
        <f>IFERROR(VLOOKUP($B238,Ambrosiano!A$101:P$103,16,0),0)</f>
        <v>0</v>
      </c>
      <c r="Q238" s="120">
        <f t="shared" si="26"/>
        <v>0</v>
      </c>
      <c r="S238" s="123">
        <f t="shared" si="27"/>
        <v>0</v>
      </c>
      <c r="T238" s="124" t="e">
        <f>VLOOKUP(S238,Regolamento!J$6:L$14,3,0)</f>
        <v>#N/A</v>
      </c>
      <c r="U238" s="8"/>
      <c r="V238" s="125">
        <f t="shared" si="28"/>
        <v>0</v>
      </c>
    </row>
    <row r="239" spans="1:22" hidden="1" x14ac:dyDescent="0.25">
      <c r="A239">
        <v>33</v>
      </c>
      <c r="B239" s="8" t="s">
        <v>134</v>
      </c>
      <c r="C239" s="56" t="str">
        <f>VLOOKUP(B239,concorrenti!A$325:G$420,7,0)</f>
        <v>MECCANICO</v>
      </c>
      <c r="D239" s="12">
        <f>VLOOKUP(B239,concorrenti!A:E,5,0)</f>
        <v>0</v>
      </c>
      <c r="E239" s="56" t="str">
        <f>VLOOKUP(B239,concorrenti!A$324:G$576,2,0)</f>
        <v>CASTELLOTTI</v>
      </c>
      <c r="F239" s="118">
        <f>IFERROR(VLOOKUP(B239,'TROFEO Nora'!A$99:Q$146,17,0),0)</f>
        <v>0</v>
      </c>
      <c r="G239" s="119">
        <f>IFERROR(VLOOKUP(B239,Castellotti!A$100:Q$150,17,0),0)</f>
        <v>0</v>
      </c>
      <c r="H239" s="119">
        <f>IFERROR(VLOOKUP(B239,'Castelli Pavesi'!A$100:Q$149,17,0),0)</f>
        <v>0</v>
      </c>
      <c r="I239" s="118">
        <f>IFERROR(VLOOKUP(B239,'Coppa Monza'!A$100:Q$151,17,0),0)</f>
        <v>0</v>
      </c>
      <c r="J239" s="118">
        <f>IFERROR(VLOOKUP(B239,Maserati!A$101:P$150,16,0),0)</f>
        <v>0</v>
      </c>
      <c r="K239" s="119">
        <f>IFERROR(VLOOKUP(B239,Solidarietà!A$100:P$150,16,0),0)</f>
        <v>0</v>
      </c>
      <c r="L239" s="118">
        <f>IFERROR(VLOOKUP(B239,Lario!A$101:P$150,16,0),0)</f>
        <v>0</v>
      </c>
      <c r="M239" s="118">
        <f>IFERROR(VLOOKUP(C239,Lario!B$101:Q$150,16,0),0)</f>
        <v>0</v>
      </c>
      <c r="N239" s="118">
        <f>IFERROR(VLOOKUP(B239,'200 Miglia CR'!A$96:P$145,16,0),0)</f>
        <v>0</v>
      </c>
      <c r="O239" s="119">
        <f>IFERROR(VLOOKUP($B239,Ambrosiano!A$101:P$103,16,0),0)</f>
        <v>0</v>
      </c>
      <c r="Q239" s="120">
        <f t="shared" si="26"/>
        <v>0</v>
      </c>
      <c r="S239" s="123">
        <f t="shared" si="27"/>
        <v>0</v>
      </c>
      <c r="T239" s="124" t="e">
        <f>VLOOKUP(S239,Regolamento!J$6:L$14,3,0)</f>
        <v>#N/A</v>
      </c>
      <c r="U239" s="8"/>
      <c r="V239" s="125">
        <f t="shared" si="28"/>
        <v>0</v>
      </c>
    </row>
    <row r="240" spans="1:22" hidden="1" x14ac:dyDescent="0.25">
      <c r="A240">
        <v>34</v>
      </c>
      <c r="B240" t="s">
        <v>421</v>
      </c>
      <c r="C240" s="56" t="str">
        <f>VLOOKUP(B240,concorrenti!A$325:G$420,7,0)</f>
        <v>MECCANICO</v>
      </c>
      <c r="D240" s="12">
        <f>VLOOKUP(B240,concorrenti!A:E,5,0)</f>
        <v>0</v>
      </c>
      <c r="E240" s="56" t="str">
        <f>VLOOKUP(B240,concorrenti!A$324:G$576,2,0)</f>
        <v>CMAE</v>
      </c>
      <c r="F240" s="118">
        <f>IFERROR(VLOOKUP(B240,'TROFEO Nora'!A$99:Q$146,17,0),0)</f>
        <v>0</v>
      </c>
      <c r="G240" s="119">
        <f>IFERROR(VLOOKUP(B240,Castellotti!A$100:Q$150,17,0),0)</f>
        <v>0</v>
      </c>
      <c r="H240" s="119">
        <f>IFERROR(VLOOKUP(B240,'Castelli Pavesi'!A$100:Q$149,17,0),0)</f>
        <v>0</v>
      </c>
      <c r="I240" s="118">
        <f>IFERROR(VLOOKUP(B240,'Coppa Monza'!A$100:Q$151,17,0),0)</f>
        <v>0</v>
      </c>
      <c r="J240" s="118">
        <f>IFERROR(VLOOKUP(B240,Maserati!A$101:P$150,16,0),0)</f>
        <v>0</v>
      </c>
      <c r="K240" s="119">
        <f>IFERROR(VLOOKUP(B240,Solidarietà!A$100:P$150,16,0),0)</f>
        <v>0</v>
      </c>
      <c r="L240" s="118">
        <f>IFERROR(VLOOKUP(B240,Lario!A$101:P$150,16,0),0)</f>
        <v>0</v>
      </c>
      <c r="M240" s="118">
        <f>IFERROR(VLOOKUP(C240,Lario!B$101:Q$150,16,0),0)</f>
        <v>0</v>
      </c>
      <c r="N240" s="118">
        <f>IFERROR(VLOOKUP(B240,'200 Miglia CR'!A$96:P$145,16,0),0)</f>
        <v>0</v>
      </c>
      <c r="O240" s="119">
        <f>IFERROR(VLOOKUP($B240,Ambrosiano!A$101:P$103,16,0),0)</f>
        <v>0</v>
      </c>
      <c r="Q240" s="120">
        <f t="shared" si="26"/>
        <v>0</v>
      </c>
      <c r="S240" s="123">
        <f t="shared" si="27"/>
        <v>0</v>
      </c>
      <c r="T240" s="124" t="e">
        <f>VLOOKUP(S240,Regolamento!J$6:L$14,3,0)</f>
        <v>#N/A</v>
      </c>
      <c r="U240" s="8"/>
      <c r="V240" s="125">
        <f t="shared" si="28"/>
        <v>0</v>
      </c>
    </row>
    <row r="241" spans="1:27" hidden="1" x14ac:dyDescent="0.25">
      <c r="A241">
        <v>35</v>
      </c>
      <c r="B241" t="s">
        <v>446</v>
      </c>
      <c r="C241" s="56" t="str">
        <f>VLOOKUP(B241,concorrenti!A$325:G$420,7,0)</f>
        <v>MECCANICO</v>
      </c>
      <c r="D241" s="12">
        <f>VLOOKUP(B241,concorrenti!A:E,5,0)</f>
        <v>0</v>
      </c>
      <c r="E241" s="56" t="str">
        <f>VLOOKUP(B241,concorrenti!A$324:G$576,2,0)</f>
        <v>CASTELLOTTI</v>
      </c>
      <c r="F241" s="118">
        <f>IFERROR(VLOOKUP(B241,'TROFEO Nora'!A$99:Q$146,17,0),0)</f>
        <v>0</v>
      </c>
      <c r="G241" s="119">
        <f>IFERROR(VLOOKUP(B241,Castellotti!A$100:Q$150,17,0),0)</f>
        <v>0</v>
      </c>
      <c r="H241" s="119">
        <f>IFERROR(VLOOKUP(B241,'Castelli Pavesi'!A$100:Q$149,17,0),0)</f>
        <v>0</v>
      </c>
      <c r="I241" s="118">
        <f>IFERROR(VLOOKUP(B241,'Coppa Monza'!A$100:Q$151,17,0),0)</f>
        <v>0</v>
      </c>
      <c r="J241" s="118">
        <f>IFERROR(VLOOKUP(B241,Maserati!A$101:P$150,16,0),0)</f>
        <v>0</v>
      </c>
      <c r="K241" s="119">
        <f>IFERROR(VLOOKUP(B241,Solidarietà!A$100:P$150,16,0),0)</f>
        <v>0</v>
      </c>
      <c r="L241" s="118">
        <f>IFERROR(VLOOKUP(B241,Lario!A$101:P$150,16,0),0)</f>
        <v>0</v>
      </c>
      <c r="M241" s="118">
        <f>IFERROR(VLOOKUP(C241,Lario!B$101:Q$150,16,0),0)</f>
        <v>0</v>
      </c>
      <c r="N241" s="118">
        <f>IFERROR(VLOOKUP(B241,'200 Miglia CR'!A$96:P$145,16,0),0)</f>
        <v>0</v>
      </c>
      <c r="O241" s="119">
        <f>IFERROR(VLOOKUP($B241,Ambrosiano!A$101:P$103,16,0),0)</f>
        <v>0</v>
      </c>
      <c r="Q241" s="120">
        <f t="shared" si="26"/>
        <v>0</v>
      </c>
      <c r="S241" s="123">
        <f t="shared" si="27"/>
        <v>0</v>
      </c>
      <c r="T241" s="124" t="e">
        <f>VLOOKUP(S241,Regolamento!J$6:L$14,3,0)</f>
        <v>#N/A</v>
      </c>
      <c r="U241" s="8"/>
      <c r="V241" s="125">
        <f t="shared" si="28"/>
        <v>0</v>
      </c>
    </row>
    <row r="242" spans="1:27" hidden="1" x14ac:dyDescent="0.25">
      <c r="B242"/>
      <c r="C242" s="56"/>
      <c r="E242" s="56"/>
      <c r="F242" s="118"/>
      <c r="G242" s="119"/>
      <c r="H242" s="119"/>
      <c r="I242" s="118"/>
      <c r="J242" s="118"/>
      <c r="K242" s="119"/>
      <c r="L242" s="118"/>
      <c r="M242" s="118"/>
      <c r="N242" s="118"/>
      <c r="O242" s="119"/>
      <c r="Q242" s="120"/>
      <c r="S242" s="123"/>
      <c r="T242" s="124"/>
      <c r="U242" s="8"/>
      <c r="V242" s="125"/>
    </row>
    <row r="243" spans="1:27" x14ac:dyDescent="0.25">
      <c r="B243"/>
      <c r="C243" s="56"/>
      <c r="E243" s="56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Q243" s="136"/>
      <c r="S243" s="138"/>
      <c r="T243" s="139"/>
      <c r="U243" s="137"/>
      <c r="V243" s="140"/>
      <c r="AA243" s="4"/>
    </row>
    <row r="244" spans="1:27" x14ac:dyDescent="0.25">
      <c r="AA244" s="4"/>
    </row>
    <row r="245" spans="1:27" x14ac:dyDescent="0.25">
      <c r="AA245" s="4"/>
    </row>
    <row r="246" spans="1:27" x14ac:dyDescent="0.25">
      <c r="AA246" s="4"/>
    </row>
    <row r="247" spans="1:27" ht="30" x14ac:dyDescent="0.25">
      <c r="B247" s="141" t="s">
        <v>119</v>
      </c>
      <c r="F247" s="64" t="s">
        <v>954</v>
      </c>
      <c r="G247" s="111" t="s">
        <v>93</v>
      </c>
      <c r="H247" s="66" t="s">
        <v>320</v>
      </c>
      <c r="I247" s="112" t="s">
        <v>407</v>
      </c>
      <c r="J247" s="157" t="s">
        <v>486</v>
      </c>
      <c r="K247" s="110" t="s">
        <v>98</v>
      </c>
      <c r="L247" s="108" t="s">
        <v>406</v>
      </c>
      <c r="M247" s="108"/>
      <c r="N247" s="65" t="s">
        <v>321</v>
      </c>
      <c r="O247" s="109" t="s">
        <v>99</v>
      </c>
      <c r="Q247" s="38" t="s">
        <v>19</v>
      </c>
      <c r="V247"/>
      <c r="AA247" s="4"/>
    </row>
    <row r="248" spans="1:27" x14ac:dyDescent="0.25">
      <c r="B248" s="8" t="s">
        <v>322</v>
      </c>
      <c r="F248" s="227"/>
      <c r="G248" s="228"/>
      <c r="H248" s="229"/>
      <c r="I248" s="230"/>
      <c r="J248" s="231"/>
      <c r="K248" s="232"/>
      <c r="L248" s="233"/>
      <c r="M248" s="233"/>
      <c r="N248" s="234"/>
      <c r="O248" s="235"/>
      <c r="Q248" s="72" t="s">
        <v>11</v>
      </c>
      <c r="V248"/>
    </row>
    <row r="249" spans="1:27" x14ac:dyDescent="0.25">
      <c r="A249">
        <v>1</v>
      </c>
      <c r="B249" t="s">
        <v>670</v>
      </c>
      <c r="C249" s="70"/>
      <c r="D249" s="70"/>
      <c r="E249" t="s">
        <v>112</v>
      </c>
      <c r="F249" s="42">
        <f>VLOOKUP(B249,'TROFEO Nora'!U$12:W$34,3,0)</f>
        <v>15</v>
      </c>
      <c r="G249" s="238">
        <f>VLOOKUP(B249,Castellotti!V$95:X$114,3,0)</f>
        <v>12</v>
      </c>
      <c r="H249" s="76">
        <f>VLOOKUP(B249,'Castelli Pavesi'!U52:W71,3,0)</f>
        <v>15</v>
      </c>
      <c r="I249" s="76">
        <f>VLOOKUP(B249,'Coppa Monza'!U$73:W$92,3,0)</f>
        <v>15</v>
      </c>
      <c r="J249" s="76"/>
      <c r="K249" s="85"/>
      <c r="L249" s="76"/>
      <c r="M249" s="76"/>
      <c r="N249" s="76"/>
      <c r="O249" s="95"/>
      <c r="Q249" s="44">
        <f t="shared" ref="Q249:Q266" si="29">SUBTOTAL(9,F249:O249)</f>
        <v>57</v>
      </c>
      <c r="V249"/>
      <c r="X249"/>
    </row>
    <row r="250" spans="1:27" x14ac:dyDescent="0.25">
      <c r="A250">
        <v>2</v>
      </c>
      <c r="B250" s="8" t="s">
        <v>92</v>
      </c>
      <c r="C250" s="71"/>
      <c r="E250" t="s">
        <v>114</v>
      </c>
      <c r="F250" s="43">
        <f>VLOOKUP(B250,'TROFEO Nora'!U$12:W$34,3,0)</f>
        <v>12</v>
      </c>
      <c r="G250">
        <f>VLOOKUP(B250,Castellotti!V$95:X$114,3,0)</f>
        <v>6</v>
      </c>
      <c r="H250" s="77">
        <f>VLOOKUP(B250,'Castelli Pavesi'!U$52:W$71,3,0)</f>
        <v>12</v>
      </c>
      <c r="I250" s="77">
        <f>VLOOKUP(B250,'Coppa Monza'!U$73:W$92,3,0)</f>
        <v>12</v>
      </c>
      <c r="J250" s="77"/>
      <c r="K250" s="86"/>
      <c r="L250" s="77"/>
      <c r="M250" s="77"/>
      <c r="N250" s="77"/>
      <c r="O250" s="96"/>
      <c r="Q250" s="45">
        <f t="shared" si="29"/>
        <v>42</v>
      </c>
      <c r="V250"/>
      <c r="X250"/>
    </row>
    <row r="251" spans="1:27" x14ac:dyDescent="0.25">
      <c r="A251">
        <v>3</v>
      </c>
      <c r="B251" s="8" t="s">
        <v>314</v>
      </c>
      <c r="C251" s="71"/>
      <c r="E251" t="s">
        <v>323</v>
      </c>
      <c r="F251" s="43">
        <f>VLOOKUP(B251,'TROFEO Nora'!U$12:W$34,3,0)</f>
        <v>7</v>
      </c>
      <c r="G251">
        <f>VLOOKUP(B251,Castellotti!V$95:X$114,3,0)</f>
        <v>15</v>
      </c>
      <c r="H251" s="77">
        <f>VLOOKUP(B251,'Castelli Pavesi'!U$52:W$71,3,0)</f>
        <v>10</v>
      </c>
      <c r="I251" s="77">
        <f>VLOOKUP(B251,'Coppa Monza'!U$73:W$92,3,0)</f>
        <v>7</v>
      </c>
      <c r="J251" s="77"/>
      <c r="K251" s="86"/>
      <c r="L251" s="77"/>
      <c r="M251" s="77"/>
      <c r="N251" s="77"/>
      <c r="O251" s="96"/>
      <c r="Q251" s="45">
        <f t="shared" si="29"/>
        <v>39</v>
      </c>
      <c r="V251"/>
      <c r="X251"/>
    </row>
    <row r="252" spans="1:27" x14ac:dyDescent="0.25">
      <c r="A252">
        <v>4</v>
      </c>
      <c r="B252" s="8" t="s">
        <v>64</v>
      </c>
      <c r="C252" s="71"/>
      <c r="E252" t="s">
        <v>113</v>
      </c>
      <c r="F252" s="43">
        <f>VLOOKUP(B252,'TROFEO Nora'!U$12:W$34,3,0)</f>
        <v>10</v>
      </c>
      <c r="G252">
        <f>VLOOKUP(B252,Castellotti!V$95:X$114,3,0)</f>
        <v>10</v>
      </c>
      <c r="H252" s="77">
        <f>VLOOKUP(B252,'Castelli Pavesi'!U$52:W$71,3,0)</f>
        <v>5</v>
      </c>
      <c r="I252" s="77">
        <f>VLOOKUP(B252,'Coppa Monza'!U$73:W$92,3,0)</f>
        <v>5</v>
      </c>
      <c r="J252" s="77"/>
      <c r="K252" s="86"/>
      <c r="L252" s="77"/>
      <c r="M252" s="77"/>
      <c r="N252" s="77"/>
      <c r="O252" s="96"/>
      <c r="Q252" s="45">
        <f t="shared" si="29"/>
        <v>30</v>
      </c>
      <c r="V252"/>
      <c r="X252"/>
    </row>
    <row r="253" spans="1:27" x14ac:dyDescent="0.25">
      <c r="A253">
        <v>5</v>
      </c>
      <c r="B253" s="8" t="s">
        <v>63</v>
      </c>
      <c r="C253" s="71"/>
      <c r="E253" t="s">
        <v>116</v>
      </c>
      <c r="F253" s="43">
        <f>VLOOKUP(B253,'TROFEO Nora'!U$12:W$34,3,0)</f>
        <v>10</v>
      </c>
      <c r="G253">
        <f>VLOOKUP(B253,Castellotti!V$95:X$114,3,0)</f>
        <v>8</v>
      </c>
      <c r="H253" s="77">
        <f>VLOOKUP(B253,'Castelli Pavesi'!U$52:W$71,3,0)</f>
        <v>4</v>
      </c>
      <c r="I253" s="77">
        <f>VLOOKUP(B253,'Coppa Monza'!U$73:W$92,3,0)</f>
        <v>8</v>
      </c>
      <c r="J253" s="77"/>
      <c r="K253" s="86"/>
      <c r="L253" s="77"/>
      <c r="M253" s="77"/>
      <c r="N253" s="77"/>
      <c r="O253" s="96"/>
      <c r="Q253" s="45">
        <f t="shared" si="29"/>
        <v>30</v>
      </c>
      <c r="V253" s="8"/>
      <c r="X253"/>
    </row>
    <row r="254" spans="1:27" x14ac:dyDescent="0.25">
      <c r="A254">
        <v>6</v>
      </c>
      <c r="B254" s="8" t="s">
        <v>108</v>
      </c>
      <c r="E254" t="s">
        <v>113</v>
      </c>
      <c r="F254" s="43">
        <f>VLOOKUP(B254,'TROFEO Nora'!U$12:W$34,3,0)</f>
        <v>6</v>
      </c>
      <c r="G254">
        <f>VLOOKUP(B254,Castellotti!V$95:X$114,3,0)</f>
        <v>2</v>
      </c>
      <c r="H254" s="77">
        <f>VLOOKUP(B254,'Castelli Pavesi'!U$52:W$71,3,0)</f>
        <v>8</v>
      </c>
      <c r="I254" s="77">
        <f>VLOOKUP(B254,'Coppa Monza'!U$73:W$92,3,0)</f>
        <v>6</v>
      </c>
      <c r="J254" s="77"/>
      <c r="K254" s="86"/>
      <c r="L254" s="77"/>
      <c r="M254" s="77"/>
      <c r="N254" s="77"/>
      <c r="O254" s="96"/>
      <c r="Q254" s="45">
        <f t="shared" si="29"/>
        <v>22</v>
      </c>
      <c r="V254" s="8"/>
      <c r="X254"/>
    </row>
    <row r="255" spans="1:27" x14ac:dyDescent="0.25">
      <c r="A255">
        <v>7</v>
      </c>
      <c r="B255" s="8" t="s">
        <v>94</v>
      </c>
      <c r="E255" t="s">
        <v>115</v>
      </c>
      <c r="F255" s="43">
        <f>VLOOKUP(B255,'TROFEO Nora'!U$12:W$34,3,0)</f>
        <v>5</v>
      </c>
      <c r="G255">
        <f>VLOOKUP(B255,Castellotti!V$95:X$114,3,0)</f>
        <v>2</v>
      </c>
      <c r="H255" s="77">
        <f>VLOOKUP(B255,'Castelli Pavesi'!U$52:W$71,3,0)</f>
        <v>7</v>
      </c>
      <c r="I255" s="77">
        <f>VLOOKUP(B255,'Coppa Monza'!U$73:W$92,3,0)</f>
        <v>4</v>
      </c>
      <c r="J255" s="77"/>
      <c r="K255" s="86"/>
      <c r="L255" s="77"/>
      <c r="M255" s="77"/>
      <c r="N255" s="77"/>
      <c r="O255" s="96"/>
      <c r="Q255" s="45">
        <f t="shared" si="29"/>
        <v>18</v>
      </c>
      <c r="V255" s="94"/>
      <c r="X255"/>
    </row>
    <row r="256" spans="1:27" x14ac:dyDescent="0.25">
      <c r="A256">
        <v>8</v>
      </c>
      <c r="B256" s="8" t="s">
        <v>110</v>
      </c>
      <c r="C256" s="70"/>
      <c r="D256" s="70"/>
      <c r="E256" t="s">
        <v>117</v>
      </c>
      <c r="F256" s="43">
        <f>VLOOKUP(B256,'TROFEO Nora'!U$12:W$34,3,0)</f>
        <v>0</v>
      </c>
      <c r="G256">
        <f>VLOOKUP(B256,Castellotti!V$95:X$114,3,0)</f>
        <v>2</v>
      </c>
      <c r="H256" s="77">
        <f>VLOOKUP(B256,'Castelli Pavesi'!U$52:W$71,3,0)</f>
        <v>2</v>
      </c>
      <c r="I256" s="77">
        <f>VLOOKUP(B256,'Coppa Monza'!U$73:W$92,3,0)</f>
        <v>10</v>
      </c>
      <c r="J256" s="77"/>
      <c r="K256" s="86"/>
      <c r="L256" s="77"/>
      <c r="M256" s="77"/>
      <c r="N256" s="77"/>
      <c r="O256" s="96"/>
      <c r="Q256" s="45">
        <f t="shared" si="29"/>
        <v>14</v>
      </c>
      <c r="V256"/>
      <c r="X256"/>
    </row>
    <row r="257" spans="1:24" x14ac:dyDescent="0.25">
      <c r="A257">
        <v>9</v>
      </c>
      <c r="B257" s="8" t="s">
        <v>456</v>
      </c>
      <c r="E257" t="s">
        <v>111</v>
      </c>
      <c r="F257" s="43">
        <f>VLOOKUP(B257,'TROFEO Nora'!U$12:W$34,3,0)</f>
        <v>0</v>
      </c>
      <c r="G257">
        <f>VLOOKUP(B257,Castellotti!V$95:X$114,3,0)</f>
        <v>7</v>
      </c>
      <c r="H257" s="77">
        <f>VLOOKUP(B257,'Castelli Pavesi'!U$52:W$71,3,0)</f>
        <v>2</v>
      </c>
      <c r="I257" s="77">
        <f>VLOOKUP(B257,'Coppa Monza'!U$73:W$92,3,0)</f>
        <v>2</v>
      </c>
      <c r="J257" s="77"/>
      <c r="K257" s="86"/>
      <c r="L257" s="77"/>
      <c r="M257" s="77"/>
      <c r="N257" s="77"/>
      <c r="O257" s="96"/>
      <c r="Q257" s="45">
        <f t="shared" si="29"/>
        <v>11</v>
      </c>
      <c r="V257" s="8"/>
      <c r="W257" s="4"/>
      <c r="X257"/>
    </row>
    <row r="258" spans="1:24" x14ac:dyDescent="0.25">
      <c r="A258">
        <v>10</v>
      </c>
      <c r="B258" s="8" t="s">
        <v>317</v>
      </c>
      <c r="C258" s="71"/>
      <c r="E258" t="s">
        <v>324</v>
      </c>
      <c r="F258" s="43">
        <f>VLOOKUP(B258,'TROFEO Nora'!U$12:W$34,3,0)</f>
        <v>0</v>
      </c>
      <c r="G258">
        <f>VLOOKUP(B258,Castellotti!V$95:X$114,3,0)</f>
        <v>2</v>
      </c>
      <c r="H258" s="77">
        <f>VLOOKUP(B258,'Castelli Pavesi'!U$52:W$71,3,0)</f>
        <v>6</v>
      </c>
      <c r="I258" s="77">
        <f>VLOOKUP(B258,'Coppa Monza'!U$73:W$92,3,0)</f>
        <v>2</v>
      </c>
      <c r="J258" s="77"/>
      <c r="K258" s="86"/>
      <c r="L258" s="77"/>
      <c r="M258" s="77"/>
      <c r="N258" s="77"/>
      <c r="O258" s="96"/>
      <c r="Q258" s="45">
        <f t="shared" si="29"/>
        <v>10</v>
      </c>
      <c r="V258" s="80"/>
      <c r="W258" s="4"/>
      <c r="X258"/>
    </row>
    <row r="259" spans="1:24" x14ac:dyDescent="0.25">
      <c r="A259">
        <v>11</v>
      </c>
      <c r="B259" s="94" t="s">
        <v>355</v>
      </c>
      <c r="E259" t="s">
        <v>363</v>
      </c>
      <c r="F259" s="43">
        <f>VLOOKUP(B259,'TROFEO Nora'!U$12:W$34,3,0)</f>
        <v>0</v>
      </c>
      <c r="G259">
        <f>VLOOKUP(B259,Castellotti!V$95:X$114,3,0)</f>
        <v>5</v>
      </c>
      <c r="H259" s="77">
        <f>VLOOKUP(B259,'Castelli Pavesi'!U$52:W$71,3,0)</f>
        <v>2</v>
      </c>
      <c r="I259" s="77">
        <f>VLOOKUP(B259,'Coppa Monza'!U$73:W$92,3,0)</f>
        <v>2</v>
      </c>
      <c r="J259" s="77"/>
      <c r="K259" s="86"/>
      <c r="L259" s="252"/>
      <c r="M259" s="252"/>
      <c r="N259" s="252"/>
      <c r="O259" s="97"/>
      <c r="Q259" s="45">
        <f t="shared" si="29"/>
        <v>9</v>
      </c>
      <c r="V259" s="146"/>
      <c r="W259" s="4"/>
      <c r="X259"/>
    </row>
    <row r="260" spans="1:24" x14ac:dyDescent="0.25">
      <c r="A260">
        <v>12</v>
      </c>
      <c r="B260" s="8" t="s">
        <v>316</v>
      </c>
      <c r="C260" s="71"/>
      <c r="E260" t="s">
        <v>143</v>
      </c>
      <c r="F260" s="43">
        <f>VLOOKUP(B260,'TROFEO Nora'!U$12:W$34,3,0)</f>
        <v>0</v>
      </c>
      <c r="G260">
        <f>VLOOKUP(B260,Castellotti!V$95:X$114,3,0)</f>
        <v>4</v>
      </c>
      <c r="H260" s="77">
        <f>VLOOKUP(B260,'Castelli Pavesi'!U$52:W$71,3,0)</f>
        <v>2</v>
      </c>
      <c r="I260" s="77">
        <f>VLOOKUP(B260,'Coppa Monza'!U$73:W$92,3,0)</f>
        <v>2</v>
      </c>
      <c r="J260" s="77"/>
      <c r="K260" s="86"/>
      <c r="L260" s="77"/>
      <c r="M260" s="77"/>
      <c r="N260" s="77"/>
      <c r="O260" s="96"/>
      <c r="Q260" s="45">
        <f t="shared" si="29"/>
        <v>8</v>
      </c>
      <c r="V260"/>
      <c r="W260" s="4"/>
      <c r="X260"/>
    </row>
    <row r="261" spans="1:24" x14ac:dyDescent="0.25">
      <c r="A261">
        <v>13</v>
      </c>
      <c r="B261" s="8" t="s">
        <v>395</v>
      </c>
      <c r="E261" t="s">
        <v>363</v>
      </c>
      <c r="F261" s="43">
        <f>VLOOKUP(B261,'TROFEO Nora'!U$12:W$34,3,0)</f>
        <v>0</v>
      </c>
      <c r="G261">
        <f>VLOOKUP(B261,Castellotti!V$95:X$114,3,0)</f>
        <v>2</v>
      </c>
      <c r="H261" s="77">
        <f>VLOOKUP(B261,'Castelli Pavesi'!U$52:W$71,3,0)</f>
        <v>2</v>
      </c>
      <c r="I261" s="77">
        <f>VLOOKUP(B261,'Coppa Monza'!U$73:W$92,3,0)</f>
        <v>2</v>
      </c>
      <c r="J261" s="77"/>
      <c r="K261" s="86"/>
      <c r="L261" s="77"/>
      <c r="M261" s="77"/>
      <c r="N261" s="77"/>
      <c r="O261" s="96"/>
      <c r="Q261" s="45">
        <f t="shared" si="29"/>
        <v>6</v>
      </c>
      <c r="V261"/>
      <c r="W261" s="4"/>
      <c r="X261"/>
    </row>
    <row r="262" spans="1:24" x14ac:dyDescent="0.25">
      <c r="A262">
        <v>14</v>
      </c>
      <c r="B262" s="8" t="s">
        <v>106</v>
      </c>
      <c r="C262" s="71"/>
      <c r="E262" t="s">
        <v>111</v>
      </c>
      <c r="F262" s="43">
        <f>VLOOKUP(B262,'TROFEO Nora'!U$12:W$34,3,0)</f>
        <v>0</v>
      </c>
      <c r="G262">
        <f>VLOOKUP(B262,Castellotti!V$95:X$114,3,0)</f>
        <v>2</v>
      </c>
      <c r="H262" s="77">
        <f>VLOOKUP(B262,'Castelli Pavesi'!U$52:W$71,3,0)</f>
        <v>2</v>
      </c>
      <c r="I262" s="77">
        <f>VLOOKUP(B262,'Coppa Monza'!U$73:W$92,3,0)</f>
        <v>2</v>
      </c>
      <c r="J262" s="77"/>
      <c r="K262" s="86"/>
      <c r="L262" s="77"/>
      <c r="M262" s="77"/>
      <c r="N262" s="77"/>
      <c r="O262" s="96"/>
      <c r="Q262" s="45">
        <f t="shared" si="29"/>
        <v>6</v>
      </c>
      <c r="V262"/>
      <c r="W262" s="4"/>
    </row>
    <row r="263" spans="1:24" x14ac:dyDescent="0.25">
      <c r="A263">
        <v>15</v>
      </c>
      <c r="B263" s="8" t="s">
        <v>315</v>
      </c>
      <c r="E263" t="s">
        <v>326</v>
      </c>
      <c r="F263" s="43">
        <f>VLOOKUP(B263,'TROFEO Nora'!U$12:W$34,3,0)</f>
        <v>0</v>
      </c>
      <c r="G263">
        <f>VLOOKUP(B263,Castellotti!V$95:X$114,3,0)</f>
        <v>2</v>
      </c>
      <c r="H263" s="77">
        <f>VLOOKUP(B263,'Castelli Pavesi'!U$52:W$71,3,0)</f>
        <v>2</v>
      </c>
      <c r="I263" s="77">
        <f>VLOOKUP(B263,'Coppa Monza'!U$73:W$92,3,0)</f>
        <v>2</v>
      </c>
      <c r="J263" s="77"/>
      <c r="K263" s="86"/>
      <c r="L263" s="77"/>
      <c r="M263" s="77"/>
      <c r="N263" s="77"/>
      <c r="O263" s="96"/>
      <c r="Q263" s="45">
        <f t="shared" si="29"/>
        <v>6</v>
      </c>
    </row>
    <row r="264" spans="1:24" x14ac:dyDescent="0.25">
      <c r="A264">
        <v>16</v>
      </c>
      <c r="B264" s="8" t="s">
        <v>194</v>
      </c>
      <c r="E264" t="s">
        <v>955</v>
      </c>
      <c r="F264" s="43">
        <f>VLOOKUP(B264,'TROFEO Nora'!U$12:W$34,3,0)</f>
        <v>4</v>
      </c>
      <c r="G264">
        <f>VLOOKUP(B264,Castellotti!V$95:X$114,3,0)</f>
        <v>0</v>
      </c>
      <c r="H264" s="77">
        <f>VLOOKUP(B264,'Castelli Pavesi'!U$52:W$71,3,0)</f>
        <v>0</v>
      </c>
      <c r="I264" s="77">
        <f>VLOOKUP(B264,'Coppa Monza'!U$73:W$92,3,0)</f>
        <v>0</v>
      </c>
      <c r="J264" s="77"/>
      <c r="K264" s="86"/>
      <c r="L264" s="77"/>
      <c r="M264" s="77"/>
      <c r="N264" s="77"/>
      <c r="O264" s="96"/>
      <c r="Q264" s="45">
        <f t="shared" si="29"/>
        <v>4</v>
      </c>
    </row>
    <row r="265" spans="1:24" x14ac:dyDescent="0.25">
      <c r="A265">
        <v>17</v>
      </c>
      <c r="B265" s="8" t="s">
        <v>107</v>
      </c>
      <c r="E265" t="s">
        <v>325</v>
      </c>
      <c r="F265" s="43">
        <f>VLOOKUP(B265,'TROFEO Nora'!U$12:W$34,3,0)</f>
        <v>0</v>
      </c>
      <c r="G265">
        <f>VLOOKUP(B265,Castellotti!V$95:X$114,3,0)</f>
        <v>0</v>
      </c>
      <c r="H265" s="77">
        <f>VLOOKUP(B265,'Castelli Pavesi'!U$52:W$71,3,0)</f>
        <v>2</v>
      </c>
      <c r="I265" s="77">
        <f>VLOOKUP(B265,'Coppa Monza'!U$73:W$92,3,0)</f>
        <v>2</v>
      </c>
      <c r="J265" s="77"/>
      <c r="K265" s="86"/>
      <c r="L265" s="77"/>
      <c r="M265" s="77"/>
      <c r="N265" s="77"/>
      <c r="O265" s="96"/>
      <c r="Q265" s="45">
        <f t="shared" si="29"/>
        <v>4</v>
      </c>
    </row>
    <row r="266" spans="1:24" x14ac:dyDescent="0.25">
      <c r="A266">
        <v>18</v>
      </c>
      <c r="B266" s="8" t="s">
        <v>745</v>
      </c>
      <c r="E266" t="s">
        <v>363</v>
      </c>
      <c r="F266" s="43">
        <v>0</v>
      </c>
      <c r="G266">
        <f>VLOOKUP(B266,Castellotti!V$95:X$114,3,0)</f>
        <v>2</v>
      </c>
      <c r="H266" s="77">
        <f>VLOOKUP(B266,'Castelli Pavesi'!U$52:W$71,3,0)</f>
        <v>0</v>
      </c>
      <c r="I266" s="77">
        <f>VLOOKUP(B266,'Coppa Monza'!U$73:W$92,3,0)</f>
        <v>0</v>
      </c>
      <c r="J266" s="77"/>
      <c r="K266" s="86"/>
      <c r="L266" s="77"/>
      <c r="M266" s="77"/>
      <c r="N266" s="77"/>
      <c r="O266" s="96"/>
      <c r="Q266" s="45">
        <f t="shared" si="29"/>
        <v>2</v>
      </c>
    </row>
    <row r="267" spans="1:24" x14ac:dyDescent="0.25">
      <c r="A267">
        <v>19</v>
      </c>
      <c r="B267" s="8" t="s">
        <v>364</v>
      </c>
      <c r="E267" t="s">
        <v>343</v>
      </c>
      <c r="F267" s="43">
        <f>VLOOKUP(B267,'TROFEO Nora'!U$12:W$34,3,0)</f>
        <v>0</v>
      </c>
      <c r="G267">
        <f>VLOOKUP(B267,Castellotti!V$95:X$114,3,0)</f>
        <v>0</v>
      </c>
      <c r="H267" s="77">
        <f>VLOOKUP(B267,'Castelli Pavesi'!U$52:W$71,3,0)</f>
        <v>0</v>
      </c>
      <c r="I267" s="77">
        <f>VLOOKUP(B267,'Coppa Monza'!U$73:W$92,3,0)</f>
        <v>0</v>
      </c>
      <c r="J267" s="77"/>
      <c r="K267" s="86"/>
      <c r="L267" s="77"/>
      <c r="M267" s="77"/>
      <c r="N267" s="77"/>
      <c r="O267" s="96"/>
      <c r="Q267" s="45">
        <f t="shared" ref="Q267:Q268" si="30">SUBTOTAL(9,F267:O267)</f>
        <v>0</v>
      </c>
    </row>
    <row r="268" spans="1:24" x14ac:dyDescent="0.25">
      <c r="A268">
        <v>20</v>
      </c>
      <c r="B268" s="8" t="s">
        <v>401</v>
      </c>
      <c r="C268" s="71"/>
      <c r="E268" t="s">
        <v>405</v>
      </c>
      <c r="F268" s="43">
        <f>VLOOKUP(B268,'TROFEO Nora'!U$12:W$34,3,0)</f>
        <v>0</v>
      </c>
      <c r="G268">
        <f>VLOOKUP(B268,Castellotti!V$95:X$114,3,0)</f>
        <v>0</v>
      </c>
      <c r="H268" s="77">
        <f>VLOOKUP(B268,'Castelli Pavesi'!U$52:W$71,3,0)</f>
        <v>0</v>
      </c>
      <c r="I268" s="77">
        <f>VLOOKUP(B268,'Coppa Monza'!U$73:W$92,3,0)</f>
        <v>0</v>
      </c>
      <c r="J268" s="77"/>
      <c r="K268" s="86"/>
      <c r="L268" s="77"/>
      <c r="M268" s="77"/>
      <c r="N268" s="77"/>
      <c r="O268" s="96"/>
      <c r="Q268" s="45">
        <f t="shared" si="30"/>
        <v>0</v>
      </c>
    </row>
    <row r="269" spans="1:24" hidden="1" x14ac:dyDescent="0.25">
      <c r="F269" s="43"/>
      <c r="I269" s="253"/>
      <c r="J269" s="253"/>
      <c r="O269" s="254"/>
      <c r="Q269" s="45"/>
    </row>
    <row r="270" spans="1:24" x14ac:dyDescent="0.25">
      <c r="F270" s="54"/>
      <c r="G270" s="240"/>
      <c r="H270" s="137"/>
      <c r="I270" s="255"/>
      <c r="J270" s="255"/>
      <c r="K270" s="137"/>
      <c r="L270" s="240"/>
      <c r="M270" s="240"/>
      <c r="N270" s="240"/>
      <c r="O270" s="221"/>
      <c r="Q270" s="46"/>
    </row>
    <row r="273" spans="5:12" x14ac:dyDescent="0.25">
      <c r="L273" s="4"/>
    </row>
    <row r="274" spans="5:12" x14ac:dyDescent="0.25">
      <c r="E274"/>
      <c r="L274" s="4"/>
    </row>
    <row r="275" spans="5:12" x14ac:dyDescent="0.25">
      <c r="L275" s="4"/>
    </row>
    <row r="276" spans="5:12" x14ac:dyDescent="0.25">
      <c r="E276"/>
      <c r="L276" s="4"/>
    </row>
    <row r="277" spans="5:12" x14ac:dyDescent="0.25">
      <c r="E277"/>
      <c r="L277" s="4"/>
    </row>
    <row r="278" spans="5:12" x14ac:dyDescent="0.25">
      <c r="L278" s="4"/>
    </row>
    <row r="279" spans="5:12" x14ac:dyDescent="0.25">
      <c r="L279" s="4"/>
    </row>
  </sheetData>
  <sortState xmlns:xlrd2="http://schemas.microsoft.com/office/spreadsheetml/2017/richdata2" ref="B207:V226">
    <sortCondition descending="1" ref="V207:V226"/>
  </sortState>
  <mergeCells count="4">
    <mergeCell ref="S202:T202"/>
    <mergeCell ref="X1:Y1"/>
    <mergeCell ref="S1:T1"/>
    <mergeCell ref="D1:E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4F37-4A5F-4D9B-AA8E-563B10BF0806}">
  <sheetPr>
    <tabColor rgb="FFFFFF00"/>
  </sheetPr>
  <dimension ref="A1:V10"/>
  <sheetViews>
    <sheetView topLeftCell="A16" workbookViewId="0">
      <selection activeCell="H115" sqref="H115"/>
    </sheetView>
  </sheetViews>
  <sheetFormatPr defaultRowHeight="15" x14ac:dyDescent="0.25"/>
  <cols>
    <col min="5" max="5" width="10.7109375" bestFit="1" customWidth="1"/>
  </cols>
  <sheetData>
    <row r="1" spans="1:22" ht="15.6" x14ac:dyDescent="0.25">
      <c r="A1" t="s">
        <v>46</v>
      </c>
      <c r="H1" s="268" t="s">
        <v>587</v>
      </c>
      <c r="I1" s="268"/>
      <c r="J1" s="268"/>
      <c r="K1" s="268"/>
      <c r="L1" s="268"/>
      <c r="M1" s="268"/>
      <c r="N1" s="268"/>
      <c r="O1" s="268"/>
      <c r="P1" s="268"/>
      <c r="R1" s="6"/>
      <c r="T1" t="s">
        <v>93</v>
      </c>
      <c r="U1" s="4"/>
      <c r="V1">
        <v>15</v>
      </c>
    </row>
    <row r="2" spans="1:22" ht="14.25" x14ac:dyDescent="0.25">
      <c r="A2" t="s">
        <v>47</v>
      </c>
      <c r="E2" s="33">
        <v>46200</v>
      </c>
      <c r="I2" s="4"/>
      <c r="J2" s="4"/>
      <c r="R2" s="6"/>
      <c r="T2" t="s">
        <v>110</v>
      </c>
      <c r="U2" s="4"/>
      <c r="V2">
        <v>12</v>
      </c>
    </row>
    <row r="3" spans="1:22" ht="14.25" x14ac:dyDescent="0.25">
      <c r="A3" t="s">
        <v>62</v>
      </c>
      <c r="E3" s="33" t="s">
        <v>106</v>
      </c>
      <c r="I3" s="4"/>
      <c r="J3" s="4"/>
      <c r="R3" s="6"/>
      <c r="T3" t="s">
        <v>92</v>
      </c>
      <c r="U3" s="4"/>
      <c r="V3">
        <v>10</v>
      </c>
    </row>
    <row r="4" spans="1:22" ht="14.25" x14ac:dyDescent="0.25">
      <c r="A4" t="s">
        <v>50</v>
      </c>
      <c r="E4" s="1"/>
      <c r="I4" s="4"/>
      <c r="J4" s="4"/>
      <c r="R4" s="6"/>
      <c r="T4" t="s">
        <v>314</v>
      </c>
      <c r="U4" s="4"/>
      <c r="V4">
        <v>8</v>
      </c>
    </row>
    <row r="5" spans="1:22" ht="14.25" x14ac:dyDescent="0.25">
      <c r="A5" t="s">
        <v>48</v>
      </c>
      <c r="E5" s="1"/>
      <c r="I5" s="4"/>
      <c r="J5" s="4"/>
      <c r="R5" s="6"/>
      <c r="T5" t="s">
        <v>63</v>
      </c>
      <c r="U5" s="4"/>
      <c r="V5">
        <v>7</v>
      </c>
    </row>
    <row r="6" spans="1:22" ht="14.25" x14ac:dyDescent="0.25">
      <c r="A6" t="s">
        <v>49</v>
      </c>
      <c r="E6" s="1"/>
      <c r="I6" s="4"/>
      <c r="J6" s="4"/>
      <c r="R6" s="6"/>
      <c r="T6" t="s">
        <v>64</v>
      </c>
      <c r="U6" s="4"/>
      <c r="V6">
        <v>6</v>
      </c>
    </row>
    <row r="7" spans="1:22" ht="14.25" x14ac:dyDescent="0.25">
      <c r="D7" s="1"/>
      <c r="I7" s="4"/>
      <c r="J7" s="4"/>
      <c r="R7" s="6"/>
      <c r="T7" t="s">
        <v>94</v>
      </c>
      <c r="U7" s="4"/>
      <c r="V7">
        <v>5</v>
      </c>
    </row>
    <row r="8" spans="1:22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69" t="s">
        <v>51</v>
      </c>
      <c r="I8" s="267"/>
      <c r="J8" s="270"/>
      <c r="K8" s="2"/>
      <c r="L8" s="25" t="s">
        <v>52</v>
      </c>
      <c r="M8" s="28"/>
      <c r="N8" s="267" t="s">
        <v>8</v>
      </c>
      <c r="O8" s="267"/>
      <c r="P8" s="29"/>
      <c r="R8" s="6"/>
      <c r="T8" t="s">
        <v>317</v>
      </c>
      <c r="U8" s="4"/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R9" s="6"/>
      <c r="T9" t="s">
        <v>108</v>
      </c>
      <c r="U9" s="4"/>
      <c r="V9">
        <v>2</v>
      </c>
    </row>
    <row r="10" spans="1:22" ht="14.25" x14ac:dyDescent="0.25">
      <c r="H10" s="21" t="s">
        <v>36</v>
      </c>
      <c r="I10" s="22"/>
      <c r="J10" s="60" t="s">
        <v>38</v>
      </c>
      <c r="K10" s="6"/>
      <c r="L10" s="27"/>
      <c r="M10" s="32"/>
      <c r="N10" s="22"/>
      <c r="O10" s="22"/>
      <c r="P10" s="23"/>
      <c r="R10" s="6"/>
      <c r="T10" t="s">
        <v>194</v>
      </c>
      <c r="U10" s="4"/>
      <c r="V10">
        <v>2</v>
      </c>
    </row>
  </sheetData>
  <mergeCells count="3">
    <mergeCell ref="H1:P1"/>
    <mergeCell ref="H8:J8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150B-452E-4236-8DC4-C3C623B3D9F0}">
  <sheetPr>
    <tabColor rgb="FFFFFF00"/>
  </sheetPr>
  <dimension ref="A1:X104"/>
  <sheetViews>
    <sheetView workbookViewId="0">
      <selection activeCell="H115" sqref="H115"/>
    </sheetView>
  </sheetViews>
  <sheetFormatPr defaultRowHeight="15" x14ac:dyDescent="0.25"/>
  <cols>
    <col min="1" max="1" width="34.42578125" customWidth="1"/>
    <col min="2" max="2" width="20.5703125" bestFit="1" customWidth="1"/>
    <col min="3" max="3" width="9.85546875" bestFit="1" customWidth="1"/>
    <col min="4" max="4" width="13.42578125" bestFit="1" customWidth="1"/>
    <col min="5" max="5" width="23.42578125" bestFit="1" customWidth="1"/>
    <col min="6" max="6" width="5.7109375" bestFit="1" customWidth="1"/>
    <col min="7" max="7" width="2.42578125" customWidth="1"/>
    <col min="8" max="8" width="7.8554687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7109375" customWidth="1"/>
    <col min="18" max="18" width="9.5703125" customWidth="1"/>
    <col min="20" max="20" width="18.140625" bestFit="1" customWidth="1"/>
    <col min="21" max="21" width="9" style="4"/>
    <col min="22" max="22" width="2.85546875" bestFit="1" customWidth="1"/>
  </cols>
  <sheetData>
    <row r="1" spans="1:24" ht="15.75" x14ac:dyDescent="0.25">
      <c r="A1" t="s">
        <v>46</v>
      </c>
      <c r="H1" s="268" t="s">
        <v>319</v>
      </c>
      <c r="I1" s="268"/>
      <c r="J1" s="268"/>
      <c r="K1" s="268"/>
      <c r="L1" s="268"/>
      <c r="M1" s="268"/>
      <c r="N1" s="268"/>
      <c r="O1" s="268"/>
      <c r="P1" s="268"/>
      <c r="Q1" s="61"/>
      <c r="R1" s="61"/>
      <c r="T1" t="s">
        <v>93</v>
      </c>
      <c r="V1">
        <v>15</v>
      </c>
      <c r="X1" s="56"/>
    </row>
    <row r="2" spans="1:24" x14ac:dyDescent="0.25">
      <c r="A2" t="s">
        <v>47</v>
      </c>
      <c r="E2" s="33">
        <v>46271</v>
      </c>
      <c r="T2" t="s">
        <v>92</v>
      </c>
      <c r="V2">
        <v>12</v>
      </c>
    </row>
    <row r="3" spans="1:24" x14ac:dyDescent="0.25">
      <c r="A3" t="s">
        <v>62</v>
      </c>
      <c r="E3" s="33" t="s">
        <v>314</v>
      </c>
      <c r="T3" t="s">
        <v>64</v>
      </c>
      <c r="V3">
        <v>10</v>
      </c>
    </row>
    <row r="4" spans="1:24" x14ac:dyDescent="0.25">
      <c r="A4" t="s">
        <v>50</v>
      </c>
      <c r="E4" s="1"/>
      <c r="T4" t="s">
        <v>314</v>
      </c>
      <c r="V4">
        <v>8</v>
      </c>
    </row>
    <row r="5" spans="1:24" x14ac:dyDescent="0.25">
      <c r="A5" t="s">
        <v>48</v>
      </c>
      <c r="E5" s="1"/>
      <c r="T5" t="s">
        <v>110</v>
      </c>
      <c r="V5">
        <v>7</v>
      </c>
    </row>
    <row r="6" spans="1:24" x14ac:dyDescent="0.25">
      <c r="A6" t="s">
        <v>49</v>
      </c>
      <c r="E6" s="1"/>
      <c r="T6" t="s">
        <v>108</v>
      </c>
      <c r="V6">
        <v>6</v>
      </c>
    </row>
    <row r="7" spans="1:24" x14ac:dyDescent="0.25">
      <c r="D7" s="1"/>
      <c r="T7" t="s">
        <v>307</v>
      </c>
      <c r="V7">
        <v>5</v>
      </c>
    </row>
    <row r="8" spans="1:24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69" t="s">
        <v>51</v>
      </c>
      <c r="I8" s="267"/>
      <c r="J8" s="270"/>
      <c r="K8" s="2"/>
      <c r="L8" s="25" t="s">
        <v>52</v>
      </c>
      <c r="M8" s="28"/>
      <c r="N8" s="267" t="s">
        <v>8</v>
      </c>
      <c r="O8" s="267"/>
      <c r="P8" s="161"/>
      <c r="Q8" s="24"/>
      <c r="R8" s="24"/>
      <c r="T8" t="s">
        <v>63</v>
      </c>
      <c r="V8">
        <v>4</v>
      </c>
    </row>
    <row r="9" spans="1:24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62" t="s">
        <v>11</v>
      </c>
      <c r="Q9" s="24"/>
      <c r="R9" s="24"/>
      <c r="T9" t="s">
        <v>395</v>
      </c>
      <c r="V9">
        <v>2</v>
      </c>
    </row>
    <row r="10" spans="1:24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60"/>
      <c r="Q10" s="24"/>
      <c r="R10" s="24"/>
      <c r="T10" t="s">
        <v>396</v>
      </c>
      <c r="V10">
        <v>2</v>
      </c>
    </row>
    <row r="11" spans="1:24" x14ac:dyDescent="0.25">
      <c r="I11" s="75"/>
      <c r="J11" s="75"/>
      <c r="R11" s="225" t="s">
        <v>105</v>
      </c>
    </row>
    <row r="12" spans="1:24" x14ac:dyDescent="0.25">
      <c r="A12" s="59"/>
      <c r="B12" s="145" t="e">
        <f>VLOOKUP(A12,concorrenti!A:B,2,0)</f>
        <v>#N/A</v>
      </c>
      <c r="C12" s="222" t="e">
        <f>VLOOKUP(A12,concorrenti!A:E,5,0)</f>
        <v>#N/A</v>
      </c>
      <c r="D12" s="59"/>
      <c r="E12" s="59"/>
      <c r="H12" s="89"/>
      <c r="I12" s="75" t="e">
        <f t="shared" ref="I12:I52" si="0">IF(C12&lt;&gt;0,((1+RIGHT(F12,2)/100)-0.1),(1+RIGHT(F12,2)/100))</f>
        <v>#N/A</v>
      </c>
      <c r="J12" s="75" t="e">
        <f t="shared" ref="J12:J52" si="1">+H12*I12</f>
        <v>#N/A</v>
      </c>
      <c r="L12">
        <v>1</v>
      </c>
      <c r="M12">
        <f>VLOOKUP(L12,Regolamento!A:B,2,1)</f>
        <v>50</v>
      </c>
      <c r="N12" s="75">
        <f t="shared" ref="N12:N52" si="2">1+E$5/100</f>
        <v>1</v>
      </c>
      <c r="O12" s="75">
        <f t="shared" ref="O12:O52" si="3">1+E$6/100</f>
        <v>1</v>
      </c>
      <c r="P12" s="15">
        <f t="shared" ref="P12:P52" si="4">IF(H12&lt;&gt;0,+M12*N12*O12,0)</f>
        <v>0</v>
      </c>
      <c r="Q12" s="15"/>
      <c r="R12" s="15" t="e">
        <f t="shared" ref="R12:R52" si="5">+H12/E$5</f>
        <v>#DIV/0!</v>
      </c>
    </row>
    <row r="13" spans="1:24" x14ac:dyDescent="0.25">
      <c r="A13" s="59"/>
      <c r="B13" s="145" t="e">
        <f>VLOOKUP(A13,concorrenti!A:B,2,0)</f>
        <v>#N/A</v>
      </c>
      <c r="C13" s="222" t="e">
        <f>VLOOKUP(A13,concorrenti!A:E,5,0)</f>
        <v>#N/A</v>
      </c>
      <c r="D13" s="59"/>
      <c r="E13" s="59"/>
      <c r="H13" s="89"/>
      <c r="I13" s="75" t="e">
        <f t="shared" si="0"/>
        <v>#N/A</v>
      </c>
      <c r="J13" s="75" t="e">
        <f t="shared" si="1"/>
        <v>#N/A</v>
      </c>
      <c r="L13">
        <v>2</v>
      </c>
      <c r="M13">
        <f>VLOOKUP(L13,Regolamento!A:B,2,1)</f>
        <v>45</v>
      </c>
      <c r="N13" s="75">
        <f t="shared" si="2"/>
        <v>1</v>
      </c>
      <c r="O13" s="75">
        <f t="shared" si="3"/>
        <v>1</v>
      </c>
      <c r="P13" s="15">
        <f t="shared" si="4"/>
        <v>0</v>
      </c>
      <c r="Q13" s="15"/>
      <c r="R13" s="15" t="e">
        <f t="shared" si="5"/>
        <v>#DIV/0!</v>
      </c>
      <c r="T13" s="56"/>
    </row>
    <row r="14" spans="1:24" x14ac:dyDescent="0.25">
      <c r="A14" s="59"/>
      <c r="B14" s="145" t="e">
        <f>VLOOKUP(A14,concorrenti!A:B,2,0)</f>
        <v>#N/A</v>
      </c>
      <c r="C14" s="222" t="e">
        <f>VLOOKUP(A14,concorrenti!A:E,5,0)</f>
        <v>#N/A</v>
      </c>
      <c r="D14" s="59"/>
      <c r="E14" s="59"/>
      <c r="H14" s="89"/>
      <c r="I14" s="75" t="e">
        <f t="shared" si="0"/>
        <v>#N/A</v>
      </c>
      <c r="J14" s="75" t="e">
        <f t="shared" si="1"/>
        <v>#N/A</v>
      </c>
      <c r="L14">
        <v>3</v>
      </c>
      <c r="M14">
        <f>VLOOKUP(L14,Regolamento!A:B,2,1)</f>
        <v>41</v>
      </c>
      <c r="N14" s="75">
        <f t="shared" si="2"/>
        <v>1</v>
      </c>
      <c r="O14" s="75">
        <f t="shared" si="3"/>
        <v>1</v>
      </c>
      <c r="P14" s="15">
        <f t="shared" si="4"/>
        <v>0</v>
      </c>
      <c r="Q14" s="15"/>
      <c r="R14" s="15" t="e">
        <f t="shared" si="5"/>
        <v>#DIV/0!</v>
      </c>
    </row>
    <row r="15" spans="1:24" x14ac:dyDescent="0.25">
      <c r="A15" s="59"/>
      <c r="B15" s="145" t="e">
        <f>VLOOKUP(A15,concorrenti!A:B,2,0)</f>
        <v>#N/A</v>
      </c>
      <c r="C15" s="222" t="e">
        <f>VLOOKUP(A15,concorrenti!A:E,5,0)</f>
        <v>#N/A</v>
      </c>
      <c r="D15" s="59"/>
      <c r="E15" s="59"/>
      <c r="H15" s="89"/>
      <c r="I15" s="75" t="e">
        <f t="shared" si="0"/>
        <v>#N/A</v>
      </c>
      <c r="J15" s="75" t="e">
        <f t="shared" si="1"/>
        <v>#N/A</v>
      </c>
      <c r="L15">
        <v>4</v>
      </c>
      <c r="M15">
        <f>VLOOKUP(L15,Regolamento!A:B,2,1)</f>
        <v>38</v>
      </c>
      <c r="N15" s="75">
        <f t="shared" si="2"/>
        <v>1</v>
      </c>
      <c r="O15" s="75">
        <f t="shared" si="3"/>
        <v>1</v>
      </c>
      <c r="P15" s="15">
        <f t="shared" si="4"/>
        <v>0</v>
      </c>
      <c r="Q15" s="15"/>
      <c r="R15" s="15" t="e">
        <f t="shared" si="5"/>
        <v>#DIV/0!</v>
      </c>
    </row>
    <row r="16" spans="1:24" x14ac:dyDescent="0.25">
      <c r="A16" s="8"/>
      <c r="B16" s="145" t="e">
        <f>VLOOKUP(A16,concorrenti!A:B,2,0)</f>
        <v>#N/A</v>
      </c>
      <c r="C16" s="222" t="e">
        <f>VLOOKUP(A16,concorrenti!A:E,5,0)</f>
        <v>#N/A</v>
      </c>
      <c r="D16" s="59"/>
      <c r="E16" s="59"/>
      <c r="H16" s="89"/>
      <c r="I16" s="75" t="e">
        <f t="shared" si="0"/>
        <v>#N/A</v>
      </c>
      <c r="J16" s="75" t="e">
        <f t="shared" si="1"/>
        <v>#N/A</v>
      </c>
      <c r="L16">
        <v>5</v>
      </c>
      <c r="M16">
        <f>VLOOKUP(L16,Regolamento!A:B,2,1)</f>
        <v>36</v>
      </c>
      <c r="N16" s="75">
        <f t="shared" si="2"/>
        <v>1</v>
      </c>
      <c r="O16" s="75">
        <f t="shared" si="3"/>
        <v>1</v>
      </c>
      <c r="P16" s="15">
        <f t="shared" si="4"/>
        <v>0</v>
      </c>
      <c r="Q16" s="15"/>
      <c r="R16" s="15" t="e">
        <f t="shared" si="5"/>
        <v>#DIV/0!</v>
      </c>
    </row>
    <row r="17" spans="1:21" x14ac:dyDescent="0.25">
      <c r="A17" s="59"/>
      <c r="B17" s="145" t="e">
        <f>VLOOKUP(A17,concorrenti!A:B,2,0)</f>
        <v>#N/A</v>
      </c>
      <c r="C17" s="222" t="e">
        <f>VLOOKUP(A17,concorrenti!A:E,5,0)</f>
        <v>#N/A</v>
      </c>
      <c r="D17" s="59"/>
      <c r="E17" s="59"/>
      <c r="H17" s="89"/>
      <c r="I17" s="75" t="e">
        <f t="shared" si="0"/>
        <v>#N/A</v>
      </c>
      <c r="J17" s="75" t="e">
        <f t="shared" si="1"/>
        <v>#N/A</v>
      </c>
      <c r="K17" s="9"/>
      <c r="L17">
        <v>6</v>
      </c>
      <c r="M17">
        <f>VLOOKUP(L17,Regolamento!A:B,2,1)</f>
        <v>35</v>
      </c>
      <c r="N17" s="75">
        <f t="shared" si="2"/>
        <v>1</v>
      </c>
      <c r="O17" s="75">
        <f t="shared" si="3"/>
        <v>1</v>
      </c>
      <c r="P17" s="15">
        <f t="shared" si="4"/>
        <v>0</v>
      </c>
      <c r="Q17" s="15"/>
      <c r="R17" s="15" t="e">
        <f t="shared" si="5"/>
        <v>#DIV/0!</v>
      </c>
      <c r="U17"/>
    </row>
    <row r="18" spans="1:21" x14ac:dyDescent="0.25">
      <c r="A18" s="59"/>
      <c r="B18" s="145" t="e">
        <f>VLOOKUP(A18,concorrenti!A:B,2,0)</f>
        <v>#N/A</v>
      </c>
      <c r="C18" s="222" t="e">
        <f>VLOOKUP(A18,concorrenti!A:E,5,0)</f>
        <v>#N/A</v>
      </c>
      <c r="D18" s="59"/>
      <c r="E18" s="59"/>
      <c r="H18" s="89"/>
      <c r="I18" s="75" t="e">
        <f t="shared" si="0"/>
        <v>#N/A</v>
      </c>
      <c r="J18" s="75" t="e">
        <f t="shared" si="1"/>
        <v>#N/A</v>
      </c>
      <c r="L18">
        <v>7</v>
      </c>
      <c r="M18">
        <f>VLOOKUP(L18,Regolamento!A:B,2,1)</f>
        <v>34</v>
      </c>
      <c r="N18" s="75">
        <f t="shared" si="2"/>
        <v>1</v>
      </c>
      <c r="O18" s="75">
        <f t="shared" si="3"/>
        <v>1</v>
      </c>
      <c r="P18" s="15">
        <f t="shared" si="4"/>
        <v>0</v>
      </c>
      <c r="Q18" s="15"/>
      <c r="R18" s="15" t="e">
        <f t="shared" si="5"/>
        <v>#DIV/0!</v>
      </c>
      <c r="U18"/>
    </row>
    <row r="19" spans="1:21" x14ac:dyDescent="0.25">
      <c r="A19" s="59"/>
      <c r="B19" s="145" t="e">
        <f>VLOOKUP(A19,concorrenti!A:B,2,0)</f>
        <v>#N/A</v>
      </c>
      <c r="C19" s="222" t="e">
        <f>VLOOKUP(A19,concorrenti!A:E,5,0)</f>
        <v>#N/A</v>
      </c>
      <c r="D19" s="59"/>
      <c r="E19" s="59"/>
      <c r="H19" s="89"/>
      <c r="I19" s="75" t="e">
        <f t="shared" si="0"/>
        <v>#N/A</v>
      </c>
      <c r="J19" s="75" t="e">
        <f t="shared" si="1"/>
        <v>#N/A</v>
      </c>
      <c r="L19">
        <v>8</v>
      </c>
      <c r="M19">
        <f>VLOOKUP(L19,Regolamento!A:B,2,1)</f>
        <v>33</v>
      </c>
      <c r="N19" s="75">
        <f t="shared" si="2"/>
        <v>1</v>
      </c>
      <c r="O19" s="75">
        <f t="shared" si="3"/>
        <v>1</v>
      </c>
      <c r="P19" s="15">
        <f t="shared" si="4"/>
        <v>0</v>
      </c>
      <c r="Q19" s="15"/>
      <c r="R19" s="15" t="e">
        <f t="shared" si="5"/>
        <v>#DIV/0!</v>
      </c>
    </row>
    <row r="20" spans="1:21" x14ac:dyDescent="0.25">
      <c r="A20" s="59"/>
      <c r="B20" s="145" t="e">
        <f>VLOOKUP(A20,concorrenti!A:B,2,0)</f>
        <v>#N/A</v>
      </c>
      <c r="C20" s="222" t="e">
        <f>VLOOKUP(A20,concorrenti!A:E,5,0)</f>
        <v>#N/A</v>
      </c>
      <c r="D20" s="59"/>
      <c r="E20" s="59"/>
      <c r="H20" s="89"/>
      <c r="I20" s="75" t="e">
        <f t="shared" si="0"/>
        <v>#N/A</v>
      </c>
      <c r="J20" s="75" t="e">
        <f t="shared" si="1"/>
        <v>#N/A</v>
      </c>
      <c r="L20">
        <v>9</v>
      </c>
      <c r="M20">
        <f>VLOOKUP(L20,Regolamento!A:B,2,1)</f>
        <v>32</v>
      </c>
      <c r="N20" s="75">
        <f t="shared" si="2"/>
        <v>1</v>
      </c>
      <c r="O20" s="75">
        <f t="shared" si="3"/>
        <v>1</v>
      </c>
      <c r="P20" s="15">
        <f t="shared" si="4"/>
        <v>0</v>
      </c>
      <c r="Q20" s="15"/>
      <c r="R20" s="15" t="e">
        <f t="shared" si="5"/>
        <v>#DIV/0!</v>
      </c>
      <c r="U20"/>
    </row>
    <row r="21" spans="1:21" x14ac:dyDescent="0.25">
      <c r="A21" s="8"/>
      <c r="B21" s="145" t="e">
        <f>VLOOKUP(A21,concorrenti!A:B,2,0)</f>
        <v>#N/A</v>
      </c>
      <c r="C21" s="222" t="e">
        <f>VLOOKUP(A21,concorrenti!A:E,5,0)</f>
        <v>#N/A</v>
      </c>
      <c r="D21" s="59"/>
      <c r="E21" s="59"/>
      <c r="H21" s="89"/>
      <c r="I21" s="75" t="e">
        <f t="shared" si="0"/>
        <v>#N/A</v>
      </c>
      <c r="J21" s="75" t="e">
        <f t="shared" si="1"/>
        <v>#N/A</v>
      </c>
      <c r="L21">
        <v>10</v>
      </c>
      <c r="M21">
        <f>VLOOKUP(L21,Regolamento!A:B,2,1)</f>
        <v>31</v>
      </c>
      <c r="N21" s="75">
        <f t="shared" si="2"/>
        <v>1</v>
      </c>
      <c r="O21" s="75">
        <f t="shared" si="3"/>
        <v>1</v>
      </c>
      <c r="P21" s="15">
        <f t="shared" si="4"/>
        <v>0</v>
      </c>
      <c r="Q21" s="15"/>
      <c r="R21" s="15" t="e">
        <f t="shared" si="5"/>
        <v>#DIV/0!</v>
      </c>
    </row>
    <row r="22" spans="1:21" x14ac:dyDescent="0.25">
      <c r="A22" s="59"/>
      <c r="B22" s="145" t="e">
        <f>VLOOKUP(A22,concorrenti!A:B,2,0)</f>
        <v>#N/A</v>
      </c>
      <c r="C22" s="222" t="e">
        <f>VLOOKUP(A22,concorrenti!A:E,5,0)</f>
        <v>#N/A</v>
      </c>
      <c r="D22" s="59"/>
      <c r="E22" s="59"/>
      <c r="G22" s="9"/>
      <c r="H22" s="89"/>
      <c r="I22" s="75" t="e">
        <f t="shared" si="0"/>
        <v>#N/A</v>
      </c>
      <c r="J22" s="75" t="e">
        <f t="shared" si="1"/>
        <v>#N/A</v>
      </c>
      <c r="L22">
        <v>11</v>
      </c>
      <c r="M22">
        <f>VLOOKUP(L22,Regolamento!A:B,2,1)</f>
        <v>30</v>
      </c>
      <c r="N22" s="75">
        <f t="shared" si="2"/>
        <v>1</v>
      </c>
      <c r="O22" s="75">
        <f t="shared" si="3"/>
        <v>1</v>
      </c>
      <c r="P22" s="15">
        <f t="shared" si="4"/>
        <v>0</v>
      </c>
      <c r="Q22" s="15"/>
      <c r="R22" s="15" t="e">
        <f t="shared" si="5"/>
        <v>#DIV/0!</v>
      </c>
      <c r="U22"/>
    </row>
    <row r="23" spans="1:21" x14ac:dyDescent="0.25">
      <c r="A23" s="59"/>
      <c r="B23" s="145" t="e">
        <f>VLOOKUP(A23,concorrenti!A:B,2,0)</f>
        <v>#N/A</v>
      </c>
      <c r="C23" s="222" t="e">
        <f>VLOOKUP(A23,concorrenti!A:E,5,0)</f>
        <v>#N/A</v>
      </c>
      <c r="D23" s="59"/>
      <c r="E23" s="59"/>
      <c r="H23" s="89"/>
      <c r="I23" s="75" t="e">
        <f t="shared" si="0"/>
        <v>#N/A</v>
      </c>
      <c r="J23" s="75" t="e">
        <f t="shared" si="1"/>
        <v>#N/A</v>
      </c>
      <c r="L23">
        <v>12</v>
      </c>
      <c r="M23">
        <f>VLOOKUP(L23,Regolamento!A:B,2,1)</f>
        <v>29</v>
      </c>
      <c r="N23" s="75">
        <f t="shared" si="2"/>
        <v>1</v>
      </c>
      <c r="O23" s="75">
        <f t="shared" si="3"/>
        <v>1</v>
      </c>
      <c r="P23" s="15">
        <f t="shared" si="4"/>
        <v>0</v>
      </c>
      <c r="Q23" s="15"/>
      <c r="R23" s="15" t="e">
        <f t="shared" si="5"/>
        <v>#DIV/0!</v>
      </c>
      <c r="U23"/>
    </row>
    <row r="24" spans="1:21" x14ac:dyDescent="0.25">
      <c r="A24" s="8"/>
      <c r="B24" s="145" t="e">
        <f>VLOOKUP(A24,concorrenti!A:B,2,0)</f>
        <v>#N/A</v>
      </c>
      <c r="C24" s="222" t="e">
        <f>VLOOKUP(A24,concorrenti!A:E,5,0)</f>
        <v>#N/A</v>
      </c>
      <c r="D24" s="59"/>
      <c r="E24" s="59"/>
      <c r="H24" s="89"/>
      <c r="I24" s="75" t="e">
        <f t="shared" si="0"/>
        <v>#N/A</v>
      </c>
      <c r="J24" s="75" t="e">
        <f t="shared" si="1"/>
        <v>#N/A</v>
      </c>
      <c r="L24">
        <v>13</v>
      </c>
      <c r="M24">
        <f>VLOOKUP(L24,Regolamento!A:B,2,1)</f>
        <v>28</v>
      </c>
      <c r="N24" s="75">
        <f t="shared" si="2"/>
        <v>1</v>
      </c>
      <c r="O24" s="75">
        <f t="shared" si="3"/>
        <v>1</v>
      </c>
      <c r="P24" s="15">
        <f t="shared" si="4"/>
        <v>0</v>
      </c>
      <c r="Q24" s="15"/>
      <c r="R24" s="15" t="e">
        <f t="shared" si="5"/>
        <v>#DIV/0!</v>
      </c>
    </row>
    <row r="25" spans="1:21" x14ac:dyDescent="0.25">
      <c r="A25" s="59"/>
      <c r="B25" s="145" t="e">
        <f>VLOOKUP(A25,concorrenti!A:B,2,0)</f>
        <v>#N/A</v>
      </c>
      <c r="C25" s="222" t="e">
        <f>VLOOKUP(A25,concorrenti!A:E,5,0)</f>
        <v>#N/A</v>
      </c>
      <c r="D25" s="59"/>
      <c r="E25" s="59"/>
      <c r="H25" s="89"/>
      <c r="I25" s="75" t="e">
        <f t="shared" si="0"/>
        <v>#N/A</v>
      </c>
      <c r="J25" s="75" t="e">
        <f t="shared" si="1"/>
        <v>#N/A</v>
      </c>
      <c r="L25">
        <v>14</v>
      </c>
      <c r="M25">
        <f>VLOOKUP(L25,Regolamento!A:B,2,1)</f>
        <v>27</v>
      </c>
      <c r="N25" s="75">
        <f t="shared" si="2"/>
        <v>1</v>
      </c>
      <c r="O25" s="75">
        <f t="shared" si="3"/>
        <v>1</v>
      </c>
      <c r="P25" s="15">
        <f t="shared" si="4"/>
        <v>0</v>
      </c>
      <c r="Q25" s="15"/>
      <c r="R25" s="15" t="e">
        <f t="shared" si="5"/>
        <v>#DIV/0!</v>
      </c>
      <c r="U25"/>
    </row>
    <row r="26" spans="1:21" x14ac:dyDescent="0.25">
      <c r="A26" s="59"/>
      <c r="B26" s="145" t="e">
        <f>VLOOKUP(A26,concorrenti!A:B,2,0)</f>
        <v>#N/A</v>
      </c>
      <c r="C26" s="222" t="e">
        <f>VLOOKUP(A26,concorrenti!A:E,5,0)</f>
        <v>#N/A</v>
      </c>
      <c r="D26" s="59"/>
      <c r="E26" s="59"/>
      <c r="H26" s="89"/>
      <c r="I26" s="75" t="e">
        <f t="shared" si="0"/>
        <v>#N/A</v>
      </c>
      <c r="J26" s="75" t="e">
        <f t="shared" si="1"/>
        <v>#N/A</v>
      </c>
      <c r="L26">
        <v>15</v>
      </c>
      <c r="M26">
        <f>VLOOKUP(L26,Regolamento!A:B,2,1)</f>
        <v>26</v>
      </c>
      <c r="N26" s="75">
        <f t="shared" si="2"/>
        <v>1</v>
      </c>
      <c r="O26" s="75">
        <f t="shared" si="3"/>
        <v>1</v>
      </c>
      <c r="P26" s="15">
        <f t="shared" si="4"/>
        <v>0</v>
      </c>
      <c r="Q26" s="15"/>
      <c r="R26" s="15" t="e">
        <f t="shared" si="5"/>
        <v>#DIV/0!</v>
      </c>
      <c r="U26"/>
    </row>
    <row r="27" spans="1:21" x14ac:dyDescent="0.25">
      <c r="A27" s="59"/>
      <c r="B27" s="145" t="e">
        <f>VLOOKUP(A27,concorrenti!A:B,2,0)</f>
        <v>#N/A</v>
      </c>
      <c r="C27" s="222" t="e">
        <f>VLOOKUP(A27,concorrenti!A:E,5,0)</f>
        <v>#N/A</v>
      </c>
      <c r="D27" s="59"/>
      <c r="E27" s="59"/>
      <c r="H27" s="89"/>
      <c r="I27" s="75" t="e">
        <f t="shared" si="0"/>
        <v>#N/A</v>
      </c>
      <c r="J27" s="75" t="e">
        <f t="shared" si="1"/>
        <v>#N/A</v>
      </c>
      <c r="L27">
        <v>16</v>
      </c>
      <c r="M27">
        <f>VLOOKUP(L27,Regolamento!A:B,2,1)</f>
        <v>25</v>
      </c>
      <c r="N27" s="75">
        <f t="shared" si="2"/>
        <v>1</v>
      </c>
      <c r="O27" s="75">
        <f t="shared" si="3"/>
        <v>1</v>
      </c>
      <c r="P27" s="15">
        <f t="shared" si="4"/>
        <v>0</v>
      </c>
      <c r="Q27" s="15"/>
      <c r="R27" s="15" t="e">
        <f t="shared" si="5"/>
        <v>#DIV/0!</v>
      </c>
      <c r="U27"/>
    </row>
    <row r="28" spans="1:21" x14ac:dyDescent="0.25">
      <c r="A28" s="59"/>
      <c r="B28" s="145" t="e">
        <f>VLOOKUP(A28,concorrenti!A:B,2,0)</f>
        <v>#N/A</v>
      </c>
      <c r="C28" s="222" t="e">
        <f>VLOOKUP(A28,concorrenti!A:E,5,0)</f>
        <v>#N/A</v>
      </c>
      <c r="D28" s="59"/>
      <c r="E28" s="59"/>
      <c r="G28" s="8"/>
      <c r="H28" s="89"/>
      <c r="I28" s="75" t="e">
        <f t="shared" si="0"/>
        <v>#N/A</v>
      </c>
      <c r="J28" s="75" t="e">
        <f t="shared" si="1"/>
        <v>#N/A</v>
      </c>
      <c r="L28">
        <v>17</v>
      </c>
      <c r="M28">
        <f>VLOOKUP(L28,Regolamento!A:B,2,1)</f>
        <v>24</v>
      </c>
      <c r="N28" s="75">
        <f t="shared" si="2"/>
        <v>1</v>
      </c>
      <c r="O28" s="75">
        <f t="shared" si="3"/>
        <v>1</v>
      </c>
      <c r="P28" s="15">
        <f t="shared" si="4"/>
        <v>0</v>
      </c>
      <c r="Q28" s="15"/>
      <c r="R28" s="15" t="e">
        <f t="shared" si="5"/>
        <v>#DIV/0!</v>
      </c>
      <c r="U28"/>
    </row>
    <row r="29" spans="1:21" x14ac:dyDescent="0.25">
      <c r="A29" s="59"/>
      <c r="B29" s="145" t="e">
        <f>VLOOKUP(A29,concorrenti!A:B,2,0)</f>
        <v>#N/A</v>
      </c>
      <c r="C29" s="222" t="e">
        <f>VLOOKUP(A29,concorrenti!A:E,5,0)</f>
        <v>#N/A</v>
      </c>
      <c r="D29" s="59"/>
      <c r="E29" s="59"/>
      <c r="H29" s="89"/>
      <c r="I29" s="75" t="e">
        <f t="shared" si="0"/>
        <v>#N/A</v>
      </c>
      <c r="J29" s="75" t="e">
        <f t="shared" si="1"/>
        <v>#N/A</v>
      </c>
      <c r="L29">
        <v>18</v>
      </c>
      <c r="M29">
        <f>VLOOKUP(L29,Regolamento!A:B,2,1)</f>
        <v>23</v>
      </c>
      <c r="N29" s="75">
        <f t="shared" si="2"/>
        <v>1</v>
      </c>
      <c r="O29" s="75">
        <f t="shared" si="3"/>
        <v>1</v>
      </c>
      <c r="P29" s="15">
        <f t="shared" si="4"/>
        <v>0</v>
      </c>
      <c r="Q29" s="15"/>
      <c r="R29" s="15" t="e">
        <f t="shared" si="5"/>
        <v>#DIV/0!</v>
      </c>
      <c r="U29"/>
    </row>
    <row r="30" spans="1:21" x14ac:dyDescent="0.25">
      <c r="A30" s="59"/>
      <c r="B30" s="145" t="e">
        <f>VLOOKUP(A30,concorrenti!A:B,2,0)</f>
        <v>#N/A</v>
      </c>
      <c r="C30" s="222" t="e">
        <f>VLOOKUP(A30,concorrenti!A:E,5,0)</f>
        <v>#N/A</v>
      </c>
      <c r="D30" s="59"/>
      <c r="E30" s="59"/>
      <c r="H30" s="89"/>
      <c r="I30" s="75" t="e">
        <f t="shared" si="0"/>
        <v>#N/A</v>
      </c>
      <c r="J30" s="75" t="e">
        <f t="shared" si="1"/>
        <v>#N/A</v>
      </c>
      <c r="L30">
        <v>19</v>
      </c>
      <c r="M30">
        <f>VLOOKUP(L30,Regolamento!A:B,2,1)</f>
        <v>22</v>
      </c>
      <c r="N30" s="75">
        <f t="shared" si="2"/>
        <v>1</v>
      </c>
      <c r="O30" s="75">
        <f t="shared" si="3"/>
        <v>1</v>
      </c>
      <c r="P30" s="15">
        <f t="shared" si="4"/>
        <v>0</v>
      </c>
      <c r="Q30" s="15"/>
      <c r="R30" s="15" t="e">
        <f t="shared" si="5"/>
        <v>#DIV/0!</v>
      </c>
      <c r="U30"/>
    </row>
    <row r="31" spans="1:21" x14ac:dyDescent="0.25">
      <c r="A31" s="59"/>
      <c r="B31" s="145" t="e">
        <f>VLOOKUP(A31,concorrenti!A:B,2,0)</f>
        <v>#N/A</v>
      </c>
      <c r="C31" s="222" t="e">
        <f>VLOOKUP(A31,concorrenti!A:E,5,0)</f>
        <v>#N/A</v>
      </c>
      <c r="D31" s="59"/>
      <c r="E31" s="59"/>
      <c r="H31" s="89"/>
      <c r="I31" s="75" t="e">
        <f t="shared" si="0"/>
        <v>#N/A</v>
      </c>
      <c r="J31" s="75" t="e">
        <f t="shared" si="1"/>
        <v>#N/A</v>
      </c>
      <c r="L31">
        <v>20</v>
      </c>
      <c r="M31">
        <f>VLOOKUP(L31,Regolamento!A:B,2,1)</f>
        <v>21</v>
      </c>
      <c r="N31" s="75">
        <f t="shared" si="2"/>
        <v>1</v>
      </c>
      <c r="O31" s="75">
        <f t="shared" si="3"/>
        <v>1</v>
      </c>
      <c r="P31" s="15">
        <f t="shared" si="4"/>
        <v>0</v>
      </c>
      <c r="Q31" s="15"/>
      <c r="R31" s="15" t="e">
        <f t="shared" si="5"/>
        <v>#DIV/0!</v>
      </c>
      <c r="U31"/>
    </row>
    <row r="32" spans="1:21" x14ac:dyDescent="0.25">
      <c r="A32" s="59"/>
      <c r="B32" s="145" t="e">
        <f>VLOOKUP(A32,concorrenti!A:B,2,0)</f>
        <v>#N/A</v>
      </c>
      <c r="C32" s="222" t="e">
        <f>VLOOKUP(A32,concorrenti!A:E,5,0)</f>
        <v>#N/A</v>
      </c>
      <c r="D32" s="59"/>
      <c r="E32" s="59"/>
      <c r="H32" s="89"/>
      <c r="I32" s="75" t="e">
        <f t="shared" si="0"/>
        <v>#N/A</v>
      </c>
      <c r="J32" s="75" t="e">
        <f t="shared" si="1"/>
        <v>#N/A</v>
      </c>
      <c r="L32">
        <v>21</v>
      </c>
      <c r="M32">
        <f>VLOOKUP(L32,Regolamento!A:B,2,1)</f>
        <v>20</v>
      </c>
      <c r="N32" s="75">
        <f t="shared" si="2"/>
        <v>1</v>
      </c>
      <c r="O32" s="75">
        <f t="shared" si="3"/>
        <v>1</v>
      </c>
      <c r="P32" s="15">
        <f t="shared" si="4"/>
        <v>0</v>
      </c>
      <c r="Q32" s="15"/>
      <c r="R32" s="15" t="e">
        <f t="shared" si="5"/>
        <v>#DIV/0!</v>
      </c>
      <c r="U32"/>
    </row>
    <row r="33" spans="1:21" x14ac:dyDescent="0.25">
      <c r="A33" s="59"/>
      <c r="B33" s="145" t="e">
        <f>VLOOKUP(A33,concorrenti!A:B,2,0)</f>
        <v>#N/A</v>
      </c>
      <c r="C33" s="222" t="e">
        <f>VLOOKUP(A33,concorrenti!A:E,5,0)</f>
        <v>#N/A</v>
      </c>
      <c r="D33" s="59"/>
      <c r="E33" s="59"/>
      <c r="H33" s="89"/>
      <c r="I33" s="75" t="e">
        <f t="shared" si="0"/>
        <v>#N/A</v>
      </c>
      <c r="J33" s="75" t="e">
        <f t="shared" si="1"/>
        <v>#N/A</v>
      </c>
      <c r="L33">
        <v>22</v>
      </c>
      <c r="M33">
        <f>VLOOKUP(L33,Regolamento!A:B,2,1)</f>
        <v>19</v>
      </c>
      <c r="N33" s="75">
        <f t="shared" si="2"/>
        <v>1</v>
      </c>
      <c r="O33" s="75">
        <f t="shared" si="3"/>
        <v>1</v>
      </c>
      <c r="P33" s="15">
        <f t="shared" si="4"/>
        <v>0</v>
      </c>
      <c r="Q33" s="15"/>
      <c r="R33" s="15" t="e">
        <f t="shared" si="5"/>
        <v>#DIV/0!</v>
      </c>
      <c r="U33"/>
    </row>
    <row r="34" spans="1:21" x14ac:dyDescent="0.25">
      <c r="A34" s="59"/>
      <c r="B34" s="145" t="e">
        <f>VLOOKUP(A34,concorrenti!A:B,2,0)</f>
        <v>#N/A</v>
      </c>
      <c r="C34" s="222" t="e">
        <f>VLOOKUP(A34,concorrenti!A:E,5,0)</f>
        <v>#N/A</v>
      </c>
      <c r="D34" s="59"/>
      <c r="E34" s="59"/>
      <c r="H34" s="89"/>
      <c r="I34" s="75" t="e">
        <f t="shared" si="0"/>
        <v>#N/A</v>
      </c>
      <c r="J34" s="75" t="e">
        <f t="shared" si="1"/>
        <v>#N/A</v>
      </c>
      <c r="L34">
        <v>23</v>
      </c>
      <c r="M34">
        <f>VLOOKUP(L34,Regolamento!A:B,2,1)</f>
        <v>18</v>
      </c>
      <c r="N34" s="75">
        <f t="shared" si="2"/>
        <v>1</v>
      </c>
      <c r="O34" s="75">
        <f t="shared" si="3"/>
        <v>1</v>
      </c>
      <c r="P34" s="15">
        <f t="shared" si="4"/>
        <v>0</v>
      </c>
      <c r="Q34" s="15"/>
      <c r="R34" s="15" t="e">
        <f t="shared" si="5"/>
        <v>#DIV/0!</v>
      </c>
      <c r="U34"/>
    </row>
    <row r="35" spans="1:21" x14ac:dyDescent="0.25">
      <c r="A35" s="59"/>
      <c r="B35" s="145" t="e">
        <f>VLOOKUP(A35,concorrenti!A:B,2,0)</f>
        <v>#N/A</v>
      </c>
      <c r="C35" s="222" t="e">
        <f>VLOOKUP(A35,concorrenti!A:E,5,0)</f>
        <v>#N/A</v>
      </c>
      <c r="D35" s="59"/>
      <c r="E35" s="59"/>
      <c r="H35" s="89"/>
      <c r="I35" s="75" t="e">
        <f t="shared" si="0"/>
        <v>#N/A</v>
      </c>
      <c r="J35" s="75" t="e">
        <f t="shared" si="1"/>
        <v>#N/A</v>
      </c>
      <c r="L35">
        <v>24</v>
      </c>
      <c r="M35">
        <f>VLOOKUP(L35,Regolamento!A:B,2,1)</f>
        <v>17</v>
      </c>
      <c r="N35" s="75">
        <f t="shared" si="2"/>
        <v>1</v>
      </c>
      <c r="O35" s="75">
        <f t="shared" si="3"/>
        <v>1</v>
      </c>
      <c r="P35" s="15">
        <f t="shared" si="4"/>
        <v>0</v>
      </c>
      <c r="Q35" s="15"/>
      <c r="R35" s="15" t="e">
        <f t="shared" si="5"/>
        <v>#DIV/0!</v>
      </c>
      <c r="U35"/>
    </row>
    <row r="36" spans="1:21" x14ac:dyDescent="0.25">
      <c r="A36" s="59"/>
      <c r="B36" s="145" t="e">
        <f>VLOOKUP(A36,concorrenti!A:B,2,0)</f>
        <v>#N/A</v>
      </c>
      <c r="C36" s="222" t="e">
        <f>VLOOKUP(A36,concorrenti!A:E,5,0)</f>
        <v>#N/A</v>
      </c>
      <c r="D36" s="59"/>
      <c r="E36" s="59"/>
      <c r="H36" s="89"/>
      <c r="I36" s="75" t="e">
        <f t="shared" si="0"/>
        <v>#N/A</v>
      </c>
      <c r="J36" s="75" t="e">
        <f t="shared" si="1"/>
        <v>#N/A</v>
      </c>
      <c r="L36">
        <v>25</v>
      </c>
      <c r="M36">
        <f>VLOOKUP(L36,Regolamento!A:B,2,1)</f>
        <v>16</v>
      </c>
      <c r="N36" s="75">
        <f t="shared" si="2"/>
        <v>1</v>
      </c>
      <c r="O36" s="75">
        <f t="shared" si="3"/>
        <v>1</v>
      </c>
      <c r="P36" s="15">
        <f t="shared" si="4"/>
        <v>0</v>
      </c>
      <c r="Q36" s="15"/>
      <c r="R36" s="15" t="e">
        <f t="shared" si="5"/>
        <v>#DIV/0!</v>
      </c>
      <c r="U36"/>
    </row>
    <row r="37" spans="1:21" x14ac:dyDescent="0.25">
      <c r="A37" s="59"/>
      <c r="B37" s="145" t="e">
        <f>VLOOKUP(A37,concorrenti!A:B,2,0)</f>
        <v>#N/A</v>
      </c>
      <c r="C37" s="222" t="e">
        <f>VLOOKUP(A37,concorrenti!A:E,5,0)</f>
        <v>#N/A</v>
      </c>
      <c r="D37" s="59"/>
      <c r="E37" s="226"/>
      <c r="H37" s="89"/>
      <c r="I37" s="75" t="e">
        <f t="shared" si="0"/>
        <v>#N/A</v>
      </c>
      <c r="J37" s="75" t="e">
        <f t="shared" si="1"/>
        <v>#N/A</v>
      </c>
      <c r="L37">
        <v>26</v>
      </c>
      <c r="M37">
        <f>VLOOKUP(L37,Regolamento!A:B,2,1)</f>
        <v>15</v>
      </c>
      <c r="N37" s="75">
        <f t="shared" si="2"/>
        <v>1</v>
      </c>
      <c r="O37" s="75">
        <f t="shared" si="3"/>
        <v>1</v>
      </c>
      <c r="P37" s="15">
        <f t="shared" si="4"/>
        <v>0</v>
      </c>
      <c r="Q37" s="15"/>
      <c r="R37" s="15" t="e">
        <f t="shared" si="5"/>
        <v>#DIV/0!</v>
      </c>
      <c r="U37"/>
    </row>
    <row r="38" spans="1:21" x14ac:dyDescent="0.25">
      <c r="A38" s="59"/>
      <c r="B38" s="145" t="e">
        <f>VLOOKUP(A38,concorrenti!A:B,2,0)</f>
        <v>#N/A</v>
      </c>
      <c r="C38" s="222" t="e">
        <f>VLOOKUP(A38,concorrenti!A:E,5,0)</f>
        <v>#N/A</v>
      </c>
      <c r="D38" s="59"/>
      <c r="E38" s="226"/>
      <c r="G38" s="9"/>
      <c r="H38" s="89"/>
      <c r="I38" s="75" t="e">
        <f t="shared" si="0"/>
        <v>#N/A</v>
      </c>
      <c r="J38" s="75" t="e">
        <f t="shared" si="1"/>
        <v>#N/A</v>
      </c>
      <c r="L38">
        <v>27</v>
      </c>
      <c r="M38">
        <f>VLOOKUP(L38,Regolamento!A:B,2,1)</f>
        <v>14</v>
      </c>
      <c r="N38" s="75">
        <f t="shared" si="2"/>
        <v>1</v>
      </c>
      <c r="O38" s="75">
        <f t="shared" si="3"/>
        <v>1</v>
      </c>
      <c r="P38" s="15">
        <f t="shared" si="4"/>
        <v>0</v>
      </c>
      <c r="Q38" s="15"/>
      <c r="R38" s="15" t="e">
        <f t="shared" si="5"/>
        <v>#DIV/0!</v>
      </c>
      <c r="U38"/>
    </row>
    <row r="39" spans="1:21" x14ac:dyDescent="0.25">
      <c r="A39" s="59"/>
      <c r="B39" s="145" t="e">
        <f>VLOOKUP(A39,concorrenti!A:B,2,0)</f>
        <v>#N/A</v>
      </c>
      <c r="C39" s="222" t="e">
        <f>VLOOKUP(A39,concorrenti!A:E,5,0)</f>
        <v>#N/A</v>
      </c>
      <c r="D39" s="59"/>
      <c r="E39" s="59"/>
      <c r="H39" s="89"/>
      <c r="I39" s="75" t="e">
        <f t="shared" si="0"/>
        <v>#N/A</v>
      </c>
      <c r="J39" s="75" t="e">
        <f t="shared" si="1"/>
        <v>#N/A</v>
      </c>
      <c r="L39">
        <v>28</v>
      </c>
      <c r="M39">
        <f>VLOOKUP(L39,Regolamento!A:B,2,1)</f>
        <v>13</v>
      </c>
      <c r="N39" s="75">
        <f t="shared" si="2"/>
        <v>1</v>
      </c>
      <c r="O39" s="75">
        <f t="shared" si="3"/>
        <v>1</v>
      </c>
      <c r="P39" s="15">
        <f t="shared" si="4"/>
        <v>0</v>
      </c>
      <c r="Q39" s="15"/>
      <c r="R39" s="15" t="e">
        <f t="shared" si="5"/>
        <v>#DIV/0!</v>
      </c>
      <c r="U39"/>
    </row>
    <row r="40" spans="1:21" x14ac:dyDescent="0.25">
      <c r="A40" s="59"/>
      <c r="B40" s="145" t="e">
        <f>VLOOKUP(A40,concorrenti!A:B,2,0)</f>
        <v>#N/A</v>
      </c>
      <c r="C40" s="222" t="e">
        <f>VLOOKUP(A40,concorrenti!A:E,5,0)</f>
        <v>#N/A</v>
      </c>
      <c r="D40" s="59"/>
      <c r="E40" s="59"/>
      <c r="H40" s="89"/>
      <c r="I40" s="75" t="e">
        <f t="shared" si="0"/>
        <v>#N/A</v>
      </c>
      <c r="J40" s="75" t="e">
        <f t="shared" si="1"/>
        <v>#N/A</v>
      </c>
      <c r="L40">
        <v>29</v>
      </c>
      <c r="M40">
        <f>VLOOKUP(L40,Regolamento!A:B,2,1)</f>
        <v>12</v>
      </c>
      <c r="N40" s="75">
        <f t="shared" si="2"/>
        <v>1</v>
      </c>
      <c r="O40" s="75">
        <f t="shared" si="3"/>
        <v>1</v>
      </c>
      <c r="P40" s="15">
        <f t="shared" si="4"/>
        <v>0</v>
      </c>
      <c r="Q40" s="15"/>
      <c r="R40" s="15" t="e">
        <f t="shared" si="5"/>
        <v>#DIV/0!</v>
      </c>
    </row>
    <row r="41" spans="1:21" x14ac:dyDescent="0.25">
      <c r="A41" s="59"/>
      <c r="B41" s="145" t="e">
        <f>VLOOKUP(A41,concorrenti!A:B,2,0)</f>
        <v>#N/A</v>
      </c>
      <c r="C41" s="222" t="e">
        <f>VLOOKUP(A41,concorrenti!A:E,5,0)</f>
        <v>#N/A</v>
      </c>
      <c r="D41" s="59"/>
      <c r="E41" s="59"/>
      <c r="H41" s="89"/>
      <c r="I41" s="75" t="e">
        <f t="shared" si="0"/>
        <v>#N/A</v>
      </c>
      <c r="J41" s="75" t="e">
        <f t="shared" si="1"/>
        <v>#N/A</v>
      </c>
      <c r="L41">
        <v>30</v>
      </c>
      <c r="M41">
        <f>VLOOKUP(L41,Regolamento!A:B,2,1)</f>
        <v>11</v>
      </c>
      <c r="N41" s="75">
        <f t="shared" si="2"/>
        <v>1</v>
      </c>
      <c r="O41" s="75">
        <f t="shared" si="3"/>
        <v>1</v>
      </c>
      <c r="P41" s="15">
        <f t="shared" si="4"/>
        <v>0</v>
      </c>
      <c r="Q41" s="15"/>
      <c r="R41" s="15" t="e">
        <f t="shared" si="5"/>
        <v>#DIV/0!</v>
      </c>
    </row>
    <row r="42" spans="1:21" x14ac:dyDescent="0.25">
      <c r="A42" s="59"/>
      <c r="B42" s="145" t="e">
        <f>VLOOKUP(A42,concorrenti!A:B,2,0)</f>
        <v>#N/A</v>
      </c>
      <c r="C42" s="222" t="e">
        <f>VLOOKUP(A42,concorrenti!A:E,5,0)</f>
        <v>#N/A</v>
      </c>
      <c r="D42" s="59"/>
      <c r="E42" s="59"/>
      <c r="H42" s="89"/>
      <c r="I42" s="75" t="e">
        <f t="shared" si="0"/>
        <v>#N/A</v>
      </c>
      <c r="J42" s="75" t="e">
        <f t="shared" si="1"/>
        <v>#N/A</v>
      </c>
      <c r="L42">
        <v>31</v>
      </c>
      <c r="M42">
        <f>VLOOKUP(L42,Regolamento!A:B,2,1)</f>
        <v>10</v>
      </c>
      <c r="N42" s="75">
        <f t="shared" si="2"/>
        <v>1</v>
      </c>
      <c r="O42" s="75">
        <f t="shared" si="3"/>
        <v>1</v>
      </c>
      <c r="P42" s="15">
        <f t="shared" si="4"/>
        <v>0</v>
      </c>
      <c r="Q42" s="15"/>
      <c r="R42" s="15" t="e">
        <f t="shared" si="5"/>
        <v>#DIV/0!</v>
      </c>
    </row>
    <row r="43" spans="1:21" x14ac:dyDescent="0.25">
      <c r="A43" s="59"/>
      <c r="B43" s="145" t="e">
        <f>VLOOKUP(A43,concorrenti!A:B,2,0)</f>
        <v>#N/A</v>
      </c>
      <c r="C43" s="222" t="e">
        <f>VLOOKUP(A43,concorrenti!A:E,5,0)</f>
        <v>#N/A</v>
      </c>
      <c r="D43" s="59"/>
      <c r="E43" s="59"/>
      <c r="H43" s="89"/>
      <c r="I43" s="75" t="e">
        <f t="shared" si="0"/>
        <v>#N/A</v>
      </c>
      <c r="J43" s="75" t="e">
        <f t="shared" si="1"/>
        <v>#N/A</v>
      </c>
      <c r="L43">
        <v>32</v>
      </c>
      <c r="M43">
        <f>VLOOKUP(L43,Regolamento!A:B,2,1)</f>
        <v>9</v>
      </c>
      <c r="N43" s="75">
        <f t="shared" si="2"/>
        <v>1</v>
      </c>
      <c r="O43" s="75">
        <f t="shared" si="3"/>
        <v>1</v>
      </c>
      <c r="P43" s="15">
        <f t="shared" si="4"/>
        <v>0</v>
      </c>
      <c r="Q43" s="15"/>
      <c r="R43" s="15" t="e">
        <f t="shared" si="5"/>
        <v>#DIV/0!</v>
      </c>
    </row>
    <row r="44" spans="1:21" x14ac:dyDescent="0.25">
      <c r="A44" s="59"/>
      <c r="B44" s="145" t="e">
        <f>VLOOKUP(A44,concorrenti!A:B,2,0)</f>
        <v>#N/A</v>
      </c>
      <c r="C44" s="222" t="e">
        <f>VLOOKUP(A44,concorrenti!A:E,5,0)</f>
        <v>#N/A</v>
      </c>
      <c r="D44" s="59"/>
      <c r="E44" s="59"/>
      <c r="H44" s="90"/>
      <c r="I44" s="75" t="e">
        <f t="shared" si="0"/>
        <v>#N/A</v>
      </c>
      <c r="J44" s="75" t="e">
        <f t="shared" si="1"/>
        <v>#N/A</v>
      </c>
      <c r="L44">
        <v>33</v>
      </c>
      <c r="M44">
        <f>VLOOKUP(L44,Regolamento!A:B,2,1)</f>
        <v>8</v>
      </c>
      <c r="N44" s="75">
        <f t="shared" si="2"/>
        <v>1</v>
      </c>
      <c r="O44" s="75">
        <f t="shared" si="3"/>
        <v>1</v>
      </c>
      <c r="P44" s="15">
        <f t="shared" si="4"/>
        <v>0</v>
      </c>
      <c r="Q44" s="15"/>
      <c r="R44" s="15" t="e">
        <f t="shared" si="5"/>
        <v>#DIV/0!</v>
      </c>
    </row>
    <row r="45" spans="1:21" x14ac:dyDescent="0.25">
      <c r="A45" s="59"/>
      <c r="B45" s="145" t="e">
        <f>VLOOKUP(A45,concorrenti!A:B,2,0)</f>
        <v>#N/A</v>
      </c>
      <c r="C45" s="222" t="e">
        <f>VLOOKUP(A45,concorrenti!A:E,5,0)</f>
        <v>#N/A</v>
      </c>
      <c r="D45" s="59"/>
      <c r="E45" s="59"/>
      <c r="H45" s="90"/>
      <c r="I45" s="75" t="e">
        <f t="shared" si="0"/>
        <v>#N/A</v>
      </c>
      <c r="J45" s="75" t="e">
        <f t="shared" si="1"/>
        <v>#N/A</v>
      </c>
      <c r="L45">
        <v>34</v>
      </c>
      <c r="M45">
        <f>VLOOKUP(L45,Regolamento!A:B,2,1)</f>
        <v>7</v>
      </c>
      <c r="N45" s="75">
        <f t="shared" si="2"/>
        <v>1</v>
      </c>
      <c r="O45" s="75">
        <f t="shared" si="3"/>
        <v>1</v>
      </c>
      <c r="P45" s="15">
        <f t="shared" si="4"/>
        <v>0</v>
      </c>
      <c r="Q45" s="15"/>
      <c r="R45" s="15" t="e">
        <f t="shared" si="5"/>
        <v>#DIV/0!</v>
      </c>
    </row>
    <row r="46" spans="1:21" x14ac:dyDescent="0.25">
      <c r="A46" s="59"/>
      <c r="B46" s="145" t="e">
        <f>VLOOKUP(A46,concorrenti!A:B,2,0)</f>
        <v>#N/A</v>
      </c>
      <c r="C46" s="222" t="e">
        <f>VLOOKUP(A46,concorrenti!A:E,5,0)</f>
        <v>#N/A</v>
      </c>
      <c r="D46" s="59"/>
      <c r="E46" s="59"/>
      <c r="H46" s="90"/>
      <c r="I46" s="75" t="e">
        <f t="shared" si="0"/>
        <v>#N/A</v>
      </c>
      <c r="J46" s="75" t="e">
        <f t="shared" si="1"/>
        <v>#N/A</v>
      </c>
      <c r="L46">
        <v>35</v>
      </c>
      <c r="M46">
        <f>VLOOKUP(L46,Regolamento!A:B,2,1)</f>
        <v>6</v>
      </c>
      <c r="N46" s="75">
        <f t="shared" si="2"/>
        <v>1</v>
      </c>
      <c r="O46" s="75">
        <f t="shared" si="3"/>
        <v>1</v>
      </c>
      <c r="P46" s="15">
        <f t="shared" si="4"/>
        <v>0</v>
      </c>
      <c r="Q46" s="15"/>
      <c r="R46" s="15" t="e">
        <f t="shared" si="5"/>
        <v>#DIV/0!</v>
      </c>
    </row>
    <row r="47" spans="1:21" x14ac:dyDescent="0.25">
      <c r="A47" s="59"/>
      <c r="B47" s="145" t="e">
        <f>VLOOKUP(A47,concorrenti!A:B,2,0)</f>
        <v>#N/A</v>
      </c>
      <c r="C47" s="222" t="e">
        <f>VLOOKUP(A47,concorrenti!A:E,5,0)</f>
        <v>#N/A</v>
      </c>
      <c r="D47" s="59"/>
      <c r="E47" s="59"/>
      <c r="H47" s="90"/>
      <c r="I47" s="75" t="e">
        <f t="shared" si="0"/>
        <v>#N/A</v>
      </c>
      <c r="J47" s="75" t="e">
        <f t="shared" si="1"/>
        <v>#N/A</v>
      </c>
      <c r="L47">
        <v>36</v>
      </c>
      <c r="M47">
        <f>VLOOKUP(L47,Regolamento!A:B,2,1)</f>
        <v>5</v>
      </c>
      <c r="N47" s="75">
        <f t="shared" si="2"/>
        <v>1</v>
      </c>
      <c r="O47" s="75">
        <f t="shared" si="3"/>
        <v>1</v>
      </c>
      <c r="P47" s="15">
        <f t="shared" si="4"/>
        <v>0</v>
      </c>
      <c r="Q47" s="15"/>
      <c r="R47" s="15" t="e">
        <f t="shared" si="5"/>
        <v>#DIV/0!</v>
      </c>
    </row>
    <row r="48" spans="1:21" x14ac:dyDescent="0.25">
      <c r="A48" s="59"/>
      <c r="B48" s="145" t="e">
        <f>VLOOKUP(A48,concorrenti!A:B,2,0)</f>
        <v>#N/A</v>
      </c>
      <c r="C48" s="222" t="e">
        <f>VLOOKUP(A48,concorrenti!A:E,5,0)</f>
        <v>#N/A</v>
      </c>
      <c r="D48" s="59"/>
      <c r="E48" s="59"/>
      <c r="H48" s="90"/>
      <c r="I48" s="75" t="e">
        <f t="shared" si="0"/>
        <v>#N/A</v>
      </c>
      <c r="J48" s="75" t="e">
        <f t="shared" si="1"/>
        <v>#N/A</v>
      </c>
      <c r="L48">
        <v>37</v>
      </c>
      <c r="M48">
        <f>VLOOKUP(L48,Regolamento!A:B,2,1)</f>
        <v>4</v>
      </c>
      <c r="N48" s="75">
        <f t="shared" si="2"/>
        <v>1</v>
      </c>
      <c r="O48" s="75">
        <f t="shared" si="3"/>
        <v>1</v>
      </c>
      <c r="P48" s="15">
        <f t="shared" si="4"/>
        <v>0</v>
      </c>
      <c r="Q48" s="15"/>
      <c r="R48" s="15" t="e">
        <f t="shared" si="5"/>
        <v>#DIV/0!</v>
      </c>
    </row>
    <row r="49" spans="1:18" x14ac:dyDescent="0.25">
      <c r="A49" s="59"/>
      <c r="B49" s="145" t="e">
        <f>VLOOKUP(A49,concorrenti!A:B,2,0)</f>
        <v>#N/A</v>
      </c>
      <c r="C49" s="222" t="e">
        <f>VLOOKUP(A49,concorrenti!A:E,5,0)</f>
        <v>#N/A</v>
      </c>
      <c r="D49" s="59"/>
      <c r="E49" s="59"/>
      <c r="H49" s="90"/>
      <c r="I49" s="75" t="e">
        <f t="shared" si="0"/>
        <v>#N/A</v>
      </c>
      <c r="J49" s="75" t="e">
        <f t="shared" si="1"/>
        <v>#N/A</v>
      </c>
      <c r="L49">
        <v>38</v>
      </c>
      <c r="M49">
        <f>VLOOKUP(L49,Regolamento!A:B,2,1)</f>
        <v>3</v>
      </c>
      <c r="N49" s="75">
        <f t="shared" si="2"/>
        <v>1</v>
      </c>
      <c r="O49" s="75">
        <f t="shared" si="3"/>
        <v>1</v>
      </c>
      <c r="P49" s="15">
        <f t="shared" si="4"/>
        <v>0</v>
      </c>
      <c r="Q49" s="15"/>
      <c r="R49" s="15" t="e">
        <f t="shared" si="5"/>
        <v>#DIV/0!</v>
      </c>
    </row>
    <row r="50" spans="1:18" x14ac:dyDescent="0.25">
      <c r="A50" s="59"/>
      <c r="B50" s="145" t="e">
        <f>VLOOKUP(A50,concorrenti!A:B,2,0)</f>
        <v>#N/A</v>
      </c>
      <c r="C50" s="222" t="e">
        <f>VLOOKUP(A50,concorrenti!A:E,5,0)</f>
        <v>#N/A</v>
      </c>
      <c r="D50" s="59"/>
      <c r="E50" s="59"/>
      <c r="H50" s="90"/>
      <c r="I50" s="75" t="e">
        <f t="shared" si="0"/>
        <v>#N/A</v>
      </c>
      <c r="J50" s="75" t="e">
        <f t="shared" si="1"/>
        <v>#N/A</v>
      </c>
      <c r="L50">
        <v>39</v>
      </c>
      <c r="M50">
        <f>VLOOKUP(L50,Regolamento!A:B,2,1)</f>
        <v>2</v>
      </c>
      <c r="N50" s="75">
        <f t="shared" si="2"/>
        <v>1</v>
      </c>
      <c r="O50" s="75">
        <f t="shared" si="3"/>
        <v>1</v>
      </c>
      <c r="P50" s="15">
        <f t="shared" si="4"/>
        <v>0</v>
      </c>
      <c r="Q50" s="15"/>
      <c r="R50" s="15" t="e">
        <f t="shared" si="5"/>
        <v>#DIV/0!</v>
      </c>
    </row>
    <row r="51" spans="1:18" x14ac:dyDescent="0.25">
      <c r="A51" s="59"/>
      <c r="B51" s="145" t="e">
        <f>VLOOKUP(A51,concorrenti!A:B,2,0)</f>
        <v>#N/A</v>
      </c>
      <c r="C51" s="222" t="e">
        <f>VLOOKUP(A51,concorrenti!A:E,5,0)</f>
        <v>#N/A</v>
      </c>
      <c r="D51" s="59"/>
      <c r="E51" s="59"/>
      <c r="H51" s="90"/>
      <c r="I51" s="75" t="e">
        <f t="shared" si="0"/>
        <v>#N/A</v>
      </c>
      <c r="J51" s="75" t="e">
        <f t="shared" si="1"/>
        <v>#N/A</v>
      </c>
      <c r="L51">
        <v>40</v>
      </c>
      <c r="M51">
        <f>VLOOKUP(L51,Regolamento!A:B,2,1)</f>
        <v>1</v>
      </c>
      <c r="N51" s="75">
        <f t="shared" si="2"/>
        <v>1</v>
      </c>
      <c r="O51" s="75">
        <f t="shared" si="3"/>
        <v>1</v>
      </c>
      <c r="P51" s="15">
        <f t="shared" si="4"/>
        <v>0</v>
      </c>
      <c r="Q51" s="15"/>
      <c r="R51" s="15" t="e">
        <f t="shared" si="5"/>
        <v>#DIV/0!</v>
      </c>
    </row>
    <row r="52" spans="1:18" x14ac:dyDescent="0.25">
      <c r="A52" s="59"/>
      <c r="B52" s="145" t="e">
        <f>VLOOKUP(A52,concorrenti!A:B,2,0)</f>
        <v>#N/A</v>
      </c>
      <c r="C52" s="222" t="e">
        <f>VLOOKUP(A52,concorrenti!A:E,5,0)</f>
        <v>#N/A</v>
      </c>
      <c r="D52" s="59"/>
      <c r="E52" s="226"/>
      <c r="H52" s="90"/>
      <c r="I52" s="75" t="e">
        <f t="shared" si="0"/>
        <v>#N/A</v>
      </c>
      <c r="J52" s="75" t="e">
        <f t="shared" si="1"/>
        <v>#N/A</v>
      </c>
      <c r="L52">
        <v>41</v>
      </c>
      <c r="M52">
        <f>VLOOKUP(L52,Regolamento!A:B,2,1)</f>
        <v>0.5</v>
      </c>
      <c r="N52" s="75">
        <f t="shared" si="2"/>
        <v>1</v>
      </c>
      <c r="O52" s="75">
        <f t="shared" si="3"/>
        <v>1</v>
      </c>
      <c r="P52" s="15">
        <f t="shared" si="4"/>
        <v>0</v>
      </c>
      <c r="Q52" s="15"/>
      <c r="R52" s="15" t="e">
        <f t="shared" si="5"/>
        <v>#DIV/0!</v>
      </c>
    </row>
    <row r="54" spans="1:18" x14ac:dyDescent="0.25">
      <c r="A54" s="59"/>
      <c r="B54" s="56"/>
      <c r="C54" s="12"/>
      <c r="D54" s="59"/>
      <c r="E54" s="59"/>
      <c r="H54" s="89"/>
      <c r="N54" s="4"/>
      <c r="O54" s="4"/>
      <c r="P54" s="15"/>
      <c r="Q54" s="6"/>
      <c r="R54" s="6" t="e">
        <f t="shared" ref="R54" si="6">+H54/E$5</f>
        <v>#DIV/0!</v>
      </c>
    </row>
    <row r="55" spans="1:18" x14ac:dyDescent="0.25">
      <c r="A55" s="59"/>
      <c r="B55" s="56"/>
      <c r="C55" s="12"/>
      <c r="D55" s="59"/>
      <c r="E55" s="59"/>
      <c r="P55" s="75">
        <v>1E-3</v>
      </c>
    </row>
    <row r="57" spans="1:18" x14ac:dyDescent="0.25">
      <c r="P57" s="91">
        <f>SUM(P12:P56)</f>
        <v>1E-3</v>
      </c>
    </row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spans="21:21" hidden="1" x14ac:dyDescent="0.25"/>
    <row r="66" spans="21:21" hidden="1" x14ac:dyDescent="0.25"/>
    <row r="67" spans="21:21" hidden="1" x14ac:dyDescent="0.25">
      <c r="U67"/>
    </row>
    <row r="68" spans="21:21" hidden="1" x14ac:dyDescent="0.25"/>
    <row r="69" spans="21:21" hidden="1" x14ac:dyDescent="0.25"/>
    <row r="70" spans="21:21" hidden="1" x14ac:dyDescent="0.25"/>
    <row r="71" spans="21:21" hidden="1" x14ac:dyDescent="0.25"/>
    <row r="72" spans="21:21" hidden="1" x14ac:dyDescent="0.25"/>
    <row r="73" spans="21:21" hidden="1" x14ac:dyDescent="0.25"/>
    <row r="74" spans="21:21" hidden="1" x14ac:dyDescent="0.25"/>
    <row r="75" spans="21:21" hidden="1" x14ac:dyDescent="0.25"/>
    <row r="76" spans="21:21" hidden="1" x14ac:dyDescent="0.25"/>
    <row r="77" spans="21:21" hidden="1" x14ac:dyDescent="0.25"/>
    <row r="78" spans="21:21" hidden="1" x14ac:dyDescent="0.25"/>
    <row r="79" spans="21:21" hidden="1" x14ac:dyDescent="0.25"/>
    <row r="80" spans="21:21" hidden="1" x14ac:dyDescent="0.25"/>
    <row r="81" spans="1:18" hidden="1" x14ac:dyDescent="0.25"/>
    <row r="82" spans="1:18" hidden="1" x14ac:dyDescent="0.25"/>
    <row r="83" spans="1:18" hidden="1" x14ac:dyDescent="0.25"/>
    <row r="84" spans="1:18" hidden="1" x14ac:dyDescent="0.25"/>
    <row r="85" spans="1:18" hidden="1" x14ac:dyDescent="0.25"/>
    <row r="86" spans="1:18" hidden="1" x14ac:dyDescent="0.25"/>
    <row r="87" spans="1:18" hidden="1" x14ac:dyDescent="0.25"/>
    <row r="88" spans="1:18" hidden="1" x14ac:dyDescent="0.25"/>
    <row r="89" spans="1:18" hidden="1" x14ac:dyDescent="0.25"/>
    <row r="90" spans="1:18" hidden="1" x14ac:dyDescent="0.25"/>
    <row r="91" spans="1:18" hidden="1" x14ac:dyDescent="0.25"/>
    <row r="92" spans="1:18" hidden="1" x14ac:dyDescent="0.25"/>
    <row r="95" spans="1:18" ht="15.75" x14ac:dyDescent="0.25">
      <c r="A95" s="126" t="s">
        <v>423</v>
      </c>
    </row>
    <row r="96" spans="1:18" x14ac:dyDescent="0.25">
      <c r="A96" s="59"/>
      <c r="B96" s="56" t="e">
        <f>VLOOKUP(A96,concorrenti!A:B,2,0)</f>
        <v>#N/A</v>
      </c>
      <c r="C96" s="12" t="e">
        <f>VLOOKUP(A96,concorrenti!A:E,5,0)</f>
        <v>#N/A</v>
      </c>
      <c r="D96" s="59"/>
      <c r="E96" s="59"/>
      <c r="G96" s="8"/>
      <c r="H96" s="89"/>
      <c r="I96" s="4" t="e">
        <f t="shared" ref="I96:I101" si="7">IF(C96&lt;&gt;0,((1+RIGHT(F96,2)/100)-0.1),(1+RIGHT(F96,2)/100))</f>
        <v>#N/A</v>
      </c>
      <c r="J96" s="4" t="e">
        <f t="shared" ref="J96:J102" si="8">+H96*I96</f>
        <v>#N/A</v>
      </c>
      <c r="L96">
        <v>1</v>
      </c>
      <c r="M96">
        <f>VLOOKUP(L96,Regolamento!A:B,2,1)</f>
        <v>50</v>
      </c>
      <c r="N96" s="4">
        <f t="shared" ref="N96:N102" si="9">1+E$5/100</f>
        <v>1</v>
      </c>
      <c r="O96" s="4">
        <f t="shared" ref="O96:O102" si="10">1+E$6/100</f>
        <v>1</v>
      </c>
      <c r="P96" s="15">
        <f t="shared" ref="P96:P102" si="11">IF(H96&lt;&gt;0,+M96*N96*O96,0)</f>
        <v>0</v>
      </c>
      <c r="Q96" s="6"/>
      <c r="R96" s="6" t="e">
        <f t="shared" ref="R96:R102" si="12">+H96/E$5</f>
        <v>#DIV/0!</v>
      </c>
    </row>
    <row r="97" spans="1:21" x14ac:dyDescent="0.25">
      <c r="A97" s="59"/>
      <c r="B97" s="145" t="e">
        <f>VLOOKUP(A97,concorrenti!A:B,2,0)</f>
        <v>#N/A</v>
      </c>
      <c r="C97" s="145" t="e">
        <f>VLOOKUP(A97,concorrenti!A:E,5,0)</f>
        <v>#N/A</v>
      </c>
      <c r="D97" s="59"/>
      <c r="E97" s="59"/>
      <c r="H97" s="89"/>
      <c r="I97" s="4" t="e">
        <f t="shared" si="7"/>
        <v>#N/A</v>
      </c>
      <c r="J97" s="4" t="e">
        <f t="shared" si="8"/>
        <v>#N/A</v>
      </c>
      <c r="L97">
        <v>2</v>
      </c>
      <c r="M97">
        <f>VLOOKUP(L97,Regolamento!A:B,2,1)</f>
        <v>45</v>
      </c>
      <c r="N97" s="4">
        <f t="shared" ref="N97:N98" si="13">1+E$5/100</f>
        <v>1</v>
      </c>
      <c r="O97" s="4">
        <f t="shared" ref="O97:O98" si="14">1+E$6/100</f>
        <v>1</v>
      </c>
      <c r="P97" s="15">
        <f t="shared" si="11"/>
        <v>0</v>
      </c>
      <c r="Q97" s="6"/>
      <c r="R97" s="6" t="e">
        <f t="shared" si="12"/>
        <v>#DIV/0!</v>
      </c>
    </row>
    <row r="98" spans="1:21" x14ac:dyDescent="0.25">
      <c r="A98" s="59"/>
      <c r="B98" s="56" t="e">
        <f>VLOOKUP(A98,concorrenti!A:B,2,0)</f>
        <v>#N/A</v>
      </c>
      <c r="C98" s="12" t="e">
        <f>VLOOKUP(A98,concorrenti!A:E,5,0)</f>
        <v>#N/A</v>
      </c>
      <c r="D98" s="59"/>
      <c r="E98" s="59"/>
      <c r="H98" s="89"/>
      <c r="I98" s="4" t="e">
        <f t="shared" si="7"/>
        <v>#N/A</v>
      </c>
      <c r="J98" s="4" t="e">
        <f t="shared" si="8"/>
        <v>#N/A</v>
      </c>
      <c r="L98">
        <v>3</v>
      </c>
      <c r="M98">
        <f>VLOOKUP(L98,Regolamento!A:B,2,1)</f>
        <v>41</v>
      </c>
      <c r="N98" s="4">
        <f t="shared" si="13"/>
        <v>1</v>
      </c>
      <c r="O98" s="4">
        <f t="shared" si="14"/>
        <v>1</v>
      </c>
      <c r="P98" s="15">
        <f t="shared" si="11"/>
        <v>0</v>
      </c>
      <c r="Q98" s="6"/>
      <c r="R98" s="6" t="e">
        <f t="shared" si="12"/>
        <v>#DIV/0!</v>
      </c>
      <c r="U98"/>
    </row>
    <row r="99" spans="1:21" x14ac:dyDescent="0.25">
      <c r="A99" s="59"/>
      <c r="B99" s="56" t="e">
        <f>VLOOKUP(A99,concorrenti!A:B,2,0)</f>
        <v>#N/A</v>
      </c>
      <c r="C99" s="12" t="e">
        <f>VLOOKUP(A99,concorrenti!A:E,5,0)</f>
        <v>#N/A</v>
      </c>
      <c r="D99" s="59"/>
      <c r="E99" s="59"/>
      <c r="H99" s="89"/>
      <c r="I99" s="4" t="e">
        <f t="shared" si="7"/>
        <v>#N/A</v>
      </c>
      <c r="J99" s="4" t="e">
        <f t="shared" si="8"/>
        <v>#N/A</v>
      </c>
      <c r="L99">
        <v>4</v>
      </c>
      <c r="M99">
        <f>VLOOKUP(L99,Regolamento!A:B,2,1)</f>
        <v>38</v>
      </c>
      <c r="N99" s="4">
        <f t="shared" si="9"/>
        <v>1</v>
      </c>
      <c r="O99" s="4">
        <f t="shared" si="10"/>
        <v>1</v>
      </c>
      <c r="P99" s="15">
        <f t="shared" si="11"/>
        <v>0</v>
      </c>
      <c r="Q99" s="6"/>
      <c r="R99" s="6" t="e">
        <f t="shared" si="12"/>
        <v>#DIV/0!</v>
      </c>
    </row>
    <row r="100" spans="1:21" x14ac:dyDescent="0.25">
      <c r="B100" s="145" t="e">
        <f>VLOOKUP(A100,concorrenti!A:B,2,0)</f>
        <v>#N/A</v>
      </c>
      <c r="C100" s="145" t="e">
        <f>VLOOKUP(A100,concorrenti!A:E,5,0)</f>
        <v>#N/A</v>
      </c>
      <c r="D100" s="59"/>
      <c r="E100" s="59"/>
      <c r="H100" s="90"/>
      <c r="I100" s="4" t="e">
        <f t="shared" si="7"/>
        <v>#N/A</v>
      </c>
      <c r="J100" s="4" t="e">
        <f t="shared" si="8"/>
        <v>#N/A</v>
      </c>
      <c r="L100">
        <v>5</v>
      </c>
      <c r="M100">
        <f>VLOOKUP(L100,Regolamento!A:B,2,1)</f>
        <v>36</v>
      </c>
      <c r="N100" s="4">
        <f t="shared" si="9"/>
        <v>1</v>
      </c>
      <c r="O100" s="4">
        <f t="shared" si="10"/>
        <v>1</v>
      </c>
      <c r="P100" s="15">
        <f t="shared" si="11"/>
        <v>0</v>
      </c>
      <c r="Q100" s="6"/>
      <c r="R100" s="6" t="e">
        <f t="shared" si="12"/>
        <v>#DIV/0!</v>
      </c>
    </row>
    <row r="101" spans="1:21" x14ac:dyDescent="0.25">
      <c r="A101" s="59"/>
      <c r="B101" s="56" t="e">
        <f>VLOOKUP(A101,concorrenti!A:B,2,0)</f>
        <v>#N/A</v>
      </c>
      <c r="C101" s="12" t="e">
        <f>VLOOKUP(A101,concorrenti!A:E,5,0)</f>
        <v>#N/A</v>
      </c>
      <c r="D101" s="59"/>
      <c r="E101" s="59"/>
      <c r="H101" s="90"/>
      <c r="I101" s="4" t="e">
        <f t="shared" si="7"/>
        <v>#N/A</v>
      </c>
      <c r="J101" s="4" t="e">
        <f t="shared" si="8"/>
        <v>#N/A</v>
      </c>
      <c r="L101">
        <v>6</v>
      </c>
      <c r="M101">
        <f>VLOOKUP(L101,Regolamento!A:B,2,1)</f>
        <v>35</v>
      </c>
      <c r="N101" s="4">
        <f t="shared" si="9"/>
        <v>1</v>
      </c>
      <c r="O101" s="4">
        <f t="shared" si="10"/>
        <v>1</v>
      </c>
      <c r="P101" s="15">
        <f t="shared" si="11"/>
        <v>0</v>
      </c>
      <c r="Q101" s="6"/>
      <c r="R101" s="6" t="e">
        <f t="shared" si="12"/>
        <v>#DIV/0!</v>
      </c>
    </row>
    <row r="102" spans="1:21" x14ac:dyDescent="0.25">
      <c r="A102" s="59"/>
      <c r="B102" s="56" t="e">
        <f>VLOOKUP(A102,concorrenti!A:B,2,0)</f>
        <v>#N/A</v>
      </c>
      <c r="C102" s="12" t="e">
        <f>VLOOKUP(A102,concorrenti!A:E,5,0)</f>
        <v>#N/A</v>
      </c>
      <c r="D102" s="59"/>
      <c r="E102" s="59"/>
      <c r="H102" s="90"/>
      <c r="I102" s="4" t="e">
        <f>IF(C102&lt;&gt;0,((1+RIGHT(F102,2)/100)-0.1),(1+RIGHT(F102,2)/100))+1</f>
        <v>#N/A</v>
      </c>
      <c r="J102" s="4" t="e">
        <f t="shared" si="8"/>
        <v>#N/A</v>
      </c>
      <c r="L102">
        <v>7</v>
      </c>
      <c r="M102">
        <f>VLOOKUP(L102,Regolamento!A:B,2,1)</f>
        <v>34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Q102" s="6"/>
      <c r="R102" s="6" t="e">
        <f t="shared" si="12"/>
        <v>#DIV/0!</v>
      </c>
    </row>
    <row r="104" spans="1:21" x14ac:dyDescent="0.25">
      <c r="P104" s="91">
        <f>SUM(P96:P103)</f>
        <v>0</v>
      </c>
    </row>
  </sheetData>
  <sortState xmlns:xlrd2="http://schemas.microsoft.com/office/spreadsheetml/2017/richdata2" ref="T1:U10">
    <sortCondition descending="1" ref="U1:U10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DE3-D580-43F1-8412-29F96DEA4B1D}">
  <sheetPr>
    <tabColor rgb="FFFFFF00"/>
  </sheetPr>
  <dimension ref="A1:V105"/>
  <sheetViews>
    <sheetView topLeftCell="A30" workbookViewId="0">
      <selection activeCell="H115" sqref="H115"/>
    </sheetView>
  </sheetViews>
  <sheetFormatPr defaultRowHeight="15" x14ac:dyDescent="0.25"/>
  <cols>
    <col min="1" max="1" width="27.85546875" bestFit="1" customWidth="1"/>
    <col min="2" max="2" width="20.5703125" bestFit="1" customWidth="1"/>
    <col min="3" max="3" width="9.85546875" bestFit="1" customWidth="1"/>
    <col min="4" max="4" width="14.5703125" bestFit="1" customWidth="1"/>
    <col min="5" max="5" width="23.140625" bestFit="1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.140625" bestFit="1" customWidth="1"/>
    <col min="21" max="21" width="9.140625" style="4"/>
    <col min="24" max="24" width="19" bestFit="1" customWidth="1"/>
  </cols>
  <sheetData>
    <row r="1" spans="1:22" ht="15.75" x14ac:dyDescent="0.25">
      <c r="A1" t="s">
        <v>46</v>
      </c>
      <c r="H1" s="268" t="s">
        <v>588</v>
      </c>
      <c r="I1" s="268"/>
      <c r="J1" s="268"/>
      <c r="K1" s="268"/>
      <c r="L1" s="268"/>
      <c r="M1" s="268"/>
      <c r="N1" s="268"/>
      <c r="O1" s="268"/>
      <c r="P1" s="268"/>
      <c r="T1" t="s">
        <v>93</v>
      </c>
      <c r="V1">
        <v>15</v>
      </c>
    </row>
    <row r="2" spans="1:22" x14ac:dyDescent="0.25">
      <c r="A2" t="s">
        <v>47</v>
      </c>
      <c r="E2" s="33">
        <v>46313</v>
      </c>
      <c r="T2" t="s">
        <v>92</v>
      </c>
      <c r="V2">
        <v>12</v>
      </c>
    </row>
    <row r="3" spans="1:22" x14ac:dyDescent="0.25">
      <c r="A3" t="s">
        <v>62</v>
      </c>
      <c r="E3" s="33" t="s">
        <v>64</v>
      </c>
      <c r="T3" t="s">
        <v>64</v>
      </c>
      <c r="V3">
        <v>10</v>
      </c>
    </row>
    <row r="4" spans="1:22" x14ac:dyDescent="0.25">
      <c r="A4" t="s">
        <v>50</v>
      </c>
      <c r="E4" s="1"/>
      <c r="T4" t="s">
        <v>63</v>
      </c>
      <c r="V4">
        <v>8</v>
      </c>
    </row>
    <row r="5" spans="1:22" x14ac:dyDescent="0.25">
      <c r="A5" t="s">
        <v>48</v>
      </c>
      <c r="E5" s="1"/>
      <c r="T5" t="s">
        <v>317</v>
      </c>
      <c r="V5">
        <v>7</v>
      </c>
    </row>
    <row r="6" spans="1:22" x14ac:dyDescent="0.25">
      <c r="A6" t="s">
        <v>49</v>
      </c>
      <c r="E6" s="1"/>
      <c r="T6" t="s">
        <v>314</v>
      </c>
      <c r="V6">
        <v>6</v>
      </c>
    </row>
    <row r="7" spans="1:22" x14ac:dyDescent="0.25">
      <c r="D7" s="1"/>
      <c r="T7" t="s">
        <v>110</v>
      </c>
      <c r="V7">
        <v>5</v>
      </c>
    </row>
    <row r="8" spans="1:22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69" t="s">
        <v>51</v>
      </c>
      <c r="I8" s="267"/>
      <c r="J8" s="270"/>
      <c r="K8" s="2"/>
      <c r="L8" s="25" t="s">
        <v>52</v>
      </c>
      <c r="M8" s="28"/>
      <c r="N8" s="267" t="s">
        <v>8</v>
      </c>
      <c r="O8" s="267"/>
      <c r="P8" s="29"/>
      <c r="T8" t="s">
        <v>330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401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105</v>
      </c>
      <c r="T10" t="s">
        <v>94</v>
      </c>
      <c r="V10">
        <v>2</v>
      </c>
    </row>
    <row r="11" spans="1:22" x14ac:dyDescent="0.25">
      <c r="T11" t="s">
        <v>108</v>
      </c>
      <c r="V11">
        <v>2</v>
      </c>
    </row>
    <row r="12" spans="1:22" x14ac:dyDescent="0.25">
      <c r="A12" t="s">
        <v>123</v>
      </c>
      <c r="B12" s="56" t="str">
        <f>VLOOKUP(A12,concorrenti!A:B,2,0)</f>
        <v>CASTELLOTTI</v>
      </c>
      <c r="C12" s="12" t="str">
        <f>VLOOKUP(A12,concorrenti!A:E,5,1)</f>
        <v>X</v>
      </c>
      <c r="D12" t="s">
        <v>101</v>
      </c>
      <c r="E12" s="53" t="s">
        <v>104</v>
      </c>
      <c r="F12">
        <v>1980</v>
      </c>
      <c r="I12" s="4">
        <f>1+RIGHT(F12,2)/100-0.1</f>
        <v>1.7</v>
      </c>
      <c r="J12" s="4">
        <f t="shared" ref="J12:J54" si="0">+I12*H12</f>
        <v>0</v>
      </c>
      <c r="L12">
        <v>1</v>
      </c>
      <c r="M12">
        <f>VLOOKUP(L12,Regolamento!A:B,2,1)</f>
        <v>50</v>
      </c>
      <c r="N12" s="4">
        <f t="shared" ref="N12:N54" si="1">1+E$5/100</f>
        <v>1</v>
      </c>
      <c r="O12" s="4">
        <f t="shared" ref="O12:O54" si="2">1+E$6/100</f>
        <v>1</v>
      </c>
      <c r="P12" s="15">
        <f t="shared" ref="P12:P54" si="3">IF(H12&lt;&gt;0,+M12*N12*O12,0)</f>
        <v>0</v>
      </c>
      <c r="R12" s="15" t="e">
        <f>+H12/E$5</f>
        <v>#DIV/0!</v>
      </c>
      <c r="T12" t="s">
        <v>355</v>
      </c>
      <c r="V12">
        <v>2</v>
      </c>
    </row>
    <row r="13" spans="1:22" x14ac:dyDescent="0.25">
      <c r="A13" t="s">
        <v>150</v>
      </c>
      <c r="B13" s="56" t="str">
        <f>VLOOKUP(A13,concorrenti!A:B,2,0)</f>
        <v>OROBICO</v>
      </c>
      <c r="C13" s="12">
        <f>VLOOKUP(A13,concorrenti!A:E,5,1)</f>
        <v>0</v>
      </c>
      <c r="D13" t="s">
        <v>101</v>
      </c>
      <c r="E13" t="s">
        <v>535</v>
      </c>
      <c r="F13">
        <v>1966</v>
      </c>
      <c r="I13" s="4">
        <f>1+RIGHT(F13,2)/100</f>
        <v>1.6600000000000001</v>
      </c>
      <c r="J13" s="4">
        <f t="shared" si="0"/>
        <v>0</v>
      </c>
      <c r="L13">
        <v>2</v>
      </c>
      <c r="M13">
        <f>VLOOKUP(L13,Regolamento!A:B,2,1)</f>
        <v>45</v>
      </c>
      <c r="N13" s="4">
        <f t="shared" si="1"/>
        <v>1</v>
      </c>
      <c r="O13" s="4">
        <f t="shared" si="2"/>
        <v>1</v>
      </c>
      <c r="P13" s="15">
        <f t="shared" si="3"/>
        <v>0</v>
      </c>
      <c r="R13" s="15" t="e">
        <f t="shared" ref="R13:R37" si="4">+H13/E$5</f>
        <v>#DIV/0!</v>
      </c>
    </row>
    <row r="14" spans="1:22" x14ac:dyDescent="0.25">
      <c r="A14" t="s">
        <v>281</v>
      </c>
      <c r="B14" s="56" t="str">
        <f>VLOOKUP(A14,concorrenti!A:B,2,0)</f>
        <v>CASTELLOTTI</v>
      </c>
      <c r="C14" s="12">
        <f>VLOOKUP(A14,concorrenti!A:E,5,1)</f>
        <v>0</v>
      </c>
      <c r="D14" t="s">
        <v>101</v>
      </c>
      <c r="E14" t="s">
        <v>536</v>
      </c>
      <c r="F14">
        <v>1996</v>
      </c>
      <c r="I14" s="4">
        <f t="shared" ref="I14:I54" si="5">1+RIGHT(F14,2)/100</f>
        <v>1.96</v>
      </c>
      <c r="J14" s="4">
        <f t="shared" si="0"/>
        <v>0</v>
      </c>
      <c r="L14">
        <v>3</v>
      </c>
      <c r="M14">
        <f>VLOOKUP(L14,Regolamento!A:B,2,1)</f>
        <v>41</v>
      </c>
      <c r="N14" s="4">
        <f t="shared" si="1"/>
        <v>1</v>
      </c>
      <c r="O14" s="4">
        <f t="shared" si="2"/>
        <v>1</v>
      </c>
      <c r="P14" s="15">
        <f t="shared" si="3"/>
        <v>0</v>
      </c>
      <c r="R14" s="15" t="e">
        <f t="shared" si="4"/>
        <v>#DIV/0!</v>
      </c>
    </row>
    <row r="15" spans="1:22" x14ac:dyDescent="0.25">
      <c r="A15" t="s">
        <v>17</v>
      </c>
      <c r="B15" s="56" t="str">
        <f>VLOOKUP(A15,concorrenti!A:B,2,0)</f>
        <v>VAMS</v>
      </c>
      <c r="C15" s="12">
        <f>VLOOKUP(A15,concorrenti!A:E,5,1)</f>
        <v>0</v>
      </c>
      <c r="D15" t="s">
        <v>164</v>
      </c>
      <c r="E15" t="s">
        <v>538</v>
      </c>
      <c r="F15">
        <v>1972</v>
      </c>
      <c r="I15" s="4">
        <f t="shared" si="5"/>
        <v>1.72</v>
      </c>
      <c r="J15" s="4">
        <f t="shared" si="0"/>
        <v>0</v>
      </c>
      <c r="L15">
        <v>4</v>
      </c>
      <c r="M15">
        <f>VLOOKUP(L15,Regolamento!A:B,2,1)</f>
        <v>38</v>
      </c>
      <c r="N15" s="4">
        <f t="shared" si="1"/>
        <v>1</v>
      </c>
      <c r="O15" s="4">
        <f t="shared" si="2"/>
        <v>1</v>
      </c>
      <c r="P15" s="15">
        <f t="shared" si="3"/>
        <v>0</v>
      </c>
      <c r="R15" s="15" t="e">
        <f t="shared" si="4"/>
        <v>#DIV/0!</v>
      </c>
    </row>
    <row r="16" spans="1:22" x14ac:dyDescent="0.25">
      <c r="A16" t="s">
        <v>172</v>
      </c>
      <c r="B16" s="56" t="str">
        <f>VLOOKUP(A16,concorrenti!A:B,2,0)</f>
        <v>OROBICO</v>
      </c>
      <c r="C16" s="12">
        <f>VLOOKUP(A16,concorrenti!A:E,5,1)</f>
        <v>0</v>
      </c>
      <c r="D16" t="s">
        <v>101</v>
      </c>
      <c r="E16" s="53" t="s">
        <v>540</v>
      </c>
      <c r="F16">
        <v>1939</v>
      </c>
      <c r="I16" s="4">
        <f t="shared" si="5"/>
        <v>1.3900000000000001</v>
      </c>
      <c r="J16" s="4">
        <f t="shared" si="0"/>
        <v>0</v>
      </c>
      <c r="L16">
        <v>5</v>
      </c>
      <c r="M16">
        <f>VLOOKUP(L16,Regolamento!A:B,2,1)</f>
        <v>36</v>
      </c>
      <c r="N16" s="4">
        <f t="shared" si="1"/>
        <v>1</v>
      </c>
      <c r="O16" s="4">
        <f t="shared" si="2"/>
        <v>1</v>
      </c>
      <c r="P16" s="15">
        <f t="shared" si="3"/>
        <v>0</v>
      </c>
      <c r="R16" s="15" t="e">
        <f t="shared" si="4"/>
        <v>#DIV/0!</v>
      </c>
    </row>
    <row r="17" spans="1:18" x14ac:dyDescent="0.25">
      <c r="A17" t="s">
        <v>26</v>
      </c>
      <c r="B17" s="56" t="str">
        <f>VLOOKUP(A17,concorrenti!A:B,2,0)</f>
        <v>CASTELLOTTI</v>
      </c>
      <c r="C17" s="12">
        <f>VLOOKUP(A17,concorrenti!A:E,5,1)</f>
        <v>0</v>
      </c>
      <c r="D17" t="s">
        <v>165</v>
      </c>
      <c r="E17" t="s">
        <v>434</v>
      </c>
      <c r="F17">
        <v>1973</v>
      </c>
      <c r="I17" s="4">
        <f t="shared" si="5"/>
        <v>1.73</v>
      </c>
      <c r="J17" s="4">
        <f t="shared" si="0"/>
        <v>0</v>
      </c>
      <c r="K17" s="9"/>
      <c r="L17">
        <v>6</v>
      </c>
      <c r="M17">
        <f>VLOOKUP(L17,Regolamento!A:B,2,1)</f>
        <v>35</v>
      </c>
      <c r="N17" s="4">
        <f t="shared" si="1"/>
        <v>1</v>
      </c>
      <c r="O17" s="4">
        <f t="shared" si="2"/>
        <v>1</v>
      </c>
      <c r="P17" s="15">
        <f t="shared" si="3"/>
        <v>0</v>
      </c>
      <c r="R17" s="15" t="e">
        <f t="shared" si="4"/>
        <v>#DIV/0!</v>
      </c>
    </row>
    <row r="18" spans="1:18" x14ac:dyDescent="0.25">
      <c r="A18" t="s">
        <v>373</v>
      </c>
      <c r="B18" s="56" t="str">
        <f>VLOOKUP(A18,concorrenti!A:B,2,0)</f>
        <v>CAVEM</v>
      </c>
      <c r="C18" s="12">
        <f>VLOOKUP(A18,concorrenti!A:E,5,1)</f>
        <v>0</v>
      </c>
      <c r="D18" t="s">
        <v>340</v>
      </c>
      <c r="E18" t="s">
        <v>537</v>
      </c>
      <c r="F18">
        <v>1969</v>
      </c>
      <c r="I18" s="4">
        <f t="shared" si="5"/>
        <v>1.69</v>
      </c>
      <c r="J18" s="4">
        <f t="shared" si="0"/>
        <v>0</v>
      </c>
      <c r="L18">
        <v>7</v>
      </c>
      <c r="M18">
        <f>VLOOKUP(L18,Regolamento!A:B,2,1)</f>
        <v>34</v>
      </c>
      <c r="N18" s="4">
        <f t="shared" si="1"/>
        <v>1</v>
      </c>
      <c r="O18" s="4">
        <f t="shared" si="2"/>
        <v>1</v>
      </c>
      <c r="P18" s="15">
        <f t="shared" si="3"/>
        <v>0</v>
      </c>
      <c r="R18" s="15" t="e">
        <f t="shared" si="4"/>
        <v>#DIV/0!</v>
      </c>
    </row>
    <row r="19" spans="1:18" x14ac:dyDescent="0.25">
      <c r="A19" s="8" t="s">
        <v>65</v>
      </c>
      <c r="B19" s="56" t="str">
        <f>VLOOKUP(A19,concorrenti!A:B,2,0)</f>
        <v>CASTELLOTTI</v>
      </c>
      <c r="C19" s="12">
        <f>VLOOKUP(A19,concorrenti!A:E,5,1)</f>
        <v>0</v>
      </c>
      <c r="D19" t="s">
        <v>101</v>
      </c>
      <c r="E19" t="s">
        <v>539</v>
      </c>
      <c r="F19">
        <v>1969</v>
      </c>
      <c r="I19" s="4">
        <f t="shared" si="5"/>
        <v>1.69</v>
      </c>
      <c r="J19" s="4">
        <f t="shared" si="0"/>
        <v>0</v>
      </c>
      <c r="L19">
        <v>8</v>
      </c>
      <c r="M19">
        <f>VLOOKUP(L19,Regolamento!A:B,2,1)</f>
        <v>33</v>
      </c>
      <c r="N19" s="4">
        <f t="shared" si="1"/>
        <v>1</v>
      </c>
      <c r="O19" s="4">
        <f t="shared" si="2"/>
        <v>1</v>
      </c>
      <c r="P19" s="15">
        <f t="shared" si="3"/>
        <v>0</v>
      </c>
      <c r="R19" s="15" t="e">
        <f t="shared" si="4"/>
        <v>#DIV/0!</v>
      </c>
    </row>
    <row r="20" spans="1:18" x14ac:dyDescent="0.25">
      <c r="A20" t="s">
        <v>12</v>
      </c>
      <c r="B20" s="56" t="str">
        <f>VLOOKUP(A20,concorrenti!A:B,2,0)</f>
        <v>VAMS</v>
      </c>
      <c r="C20" s="12">
        <f>VLOOKUP(A20,concorrenti!A:E,5,1)</f>
        <v>0</v>
      </c>
      <c r="D20" t="s">
        <v>340</v>
      </c>
      <c r="E20" s="53" t="s">
        <v>428</v>
      </c>
      <c r="F20">
        <v>1962</v>
      </c>
      <c r="I20" s="4">
        <f t="shared" si="5"/>
        <v>1.62</v>
      </c>
      <c r="J20" s="4">
        <f t="shared" si="0"/>
        <v>0</v>
      </c>
      <c r="L20">
        <v>9</v>
      </c>
      <c r="M20">
        <f>VLOOKUP(L20,Regolamento!A:B,2,1)</f>
        <v>32</v>
      </c>
      <c r="N20" s="4">
        <f t="shared" si="1"/>
        <v>1</v>
      </c>
      <c r="O20" s="4">
        <f t="shared" si="2"/>
        <v>1</v>
      </c>
      <c r="P20" s="15">
        <f t="shared" si="3"/>
        <v>0</v>
      </c>
      <c r="R20" s="15" t="e">
        <f>+H20/E$5</f>
        <v>#DIV/0!</v>
      </c>
    </row>
    <row r="21" spans="1:18" x14ac:dyDescent="0.25">
      <c r="A21" t="s">
        <v>312</v>
      </c>
      <c r="B21" s="56" t="e">
        <f>VLOOKUP(A21,concorrenti!A:B,2,0)</f>
        <v>#N/A</v>
      </c>
      <c r="C21" s="12">
        <f>VLOOKUP(A21,concorrenti!A:E,5,1)</f>
        <v>0</v>
      </c>
      <c r="D21" t="s">
        <v>101</v>
      </c>
      <c r="E21" t="s">
        <v>449</v>
      </c>
      <c r="F21">
        <v>1971</v>
      </c>
      <c r="I21" s="4">
        <f t="shared" si="5"/>
        <v>1.71</v>
      </c>
      <c r="J21" s="4">
        <f t="shared" si="0"/>
        <v>0</v>
      </c>
      <c r="L21">
        <v>10</v>
      </c>
      <c r="M21">
        <f>VLOOKUP(L21,Regolamento!A:B,2,1)</f>
        <v>31</v>
      </c>
      <c r="N21" s="4">
        <f t="shared" si="1"/>
        <v>1</v>
      </c>
      <c r="O21" s="4">
        <f t="shared" si="2"/>
        <v>1</v>
      </c>
      <c r="P21" s="15">
        <f t="shared" si="3"/>
        <v>0</v>
      </c>
      <c r="R21" s="15" t="e">
        <f t="shared" si="4"/>
        <v>#DIV/0!</v>
      </c>
    </row>
    <row r="22" spans="1:18" x14ac:dyDescent="0.25">
      <c r="A22" t="s">
        <v>459</v>
      </c>
      <c r="B22" s="56" t="str">
        <f>VLOOKUP(A22,concorrenti!A:B,2,0)</f>
        <v>RI PORSCHE 356 (BS)</v>
      </c>
      <c r="C22" s="12">
        <f>VLOOKUP(A22,concorrenti!A:E,5,1)</f>
        <v>0</v>
      </c>
      <c r="D22" t="s">
        <v>340</v>
      </c>
      <c r="E22" t="s">
        <v>541</v>
      </c>
      <c r="F22">
        <v>1956</v>
      </c>
      <c r="I22" s="4">
        <f t="shared" si="5"/>
        <v>1.56</v>
      </c>
      <c r="J22" s="4">
        <f t="shared" si="0"/>
        <v>0</v>
      </c>
      <c r="L22">
        <v>11</v>
      </c>
      <c r="M22">
        <f>VLOOKUP(L22,Regolamento!A:B,2,1)</f>
        <v>30</v>
      </c>
      <c r="N22" s="4">
        <f t="shared" si="1"/>
        <v>1</v>
      </c>
      <c r="O22" s="4">
        <f t="shared" si="2"/>
        <v>1</v>
      </c>
      <c r="P22" s="15">
        <f t="shared" si="3"/>
        <v>0</v>
      </c>
      <c r="R22" s="15" t="e">
        <f t="shared" si="4"/>
        <v>#DIV/0!</v>
      </c>
    </row>
    <row r="23" spans="1:18" x14ac:dyDescent="0.25">
      <c r="A23" t="s">
        <v>293</v>
      </c>
      <c r="B23" s="56" t="str">
        <f>VLOOKUP(A23,concorrenti!A:B,2,0)</f>
        <v xml:space="preserve"> CAVEM</v>
      </c>
      <c r="C23" s="12">
        <f>VLOOKUP(A23,concorrenti!A:E,5,1)</f>
        <v>0</v>
      </c>
      <c r="D23" t="s">
        <v>101</v>
      </c>
      <c r="E23" t="s">
        <v>542</v>
      </c>
      <c r="F23">
        <v>1956</v>
      </c>
      <c r="I23" s="4">
        <f t="shared" si="5"/>
        <v>1.56</v>
      </c>
      <c r="J23" s="4">
        <f t="shared" si="0"/>
        <v>0</v>
      </c>
      <c r="L23">
        <v>12</v>
      </c>
      <c r="M23">
        <f>VLOOKUP(L23,Regolamento!A:B,2,1)</f>
        <v>29</v>
      </c>
      <c r="N23" s="4">
        <f t="shared" si="1"/>
        <v>1</v>
      </c>
      <c r="O23" s="4">
        <f t="shared" si="2"/>
        <v>1</v>
      </c>
      <c r="P23" s="15">
        <f t="shared" si="3"/>
        <v>0</v>
      </c>
      <c r="R23" s="15" t="e">
        <f t="shared" si="4"/>
        <v>#DIV/0!</v>
      </c>
    </row>
    <row r="24" spans="1:18" x14ac:dyDescent="0.25">
      <c r="A24" t="s">
        <v>76</v>
      </c>
      <c r="B24" s="56" t="str">
        <f>VLOOKUP(A24,concorrenti!A:B,2,0)</f>
        <v>CASTELLOTTI</v>
      </c>
      <c r="C24" s="12">
        <f>VLOOKUP(A24,concorrenti!A:E,5,1)</f>
        <v>0</v>
      </c>
      <c r="D24" t="s">
        <v>101</v>
      </c>
      <c r="E24" t="s">
        <v>500</v>
      </c>
      <c r="F24">
        <v>1993</v>
      </c>
      <c r="I24" s="4">
        <f t="shared" si="5"/>
        <v>1.9300000000000002</v>
      </c>
      <c r="J24" s="4">
        <f t="shared" si="0"/>
        <v>0</v>
      </c>
      <c r="L24">
        <v>13</v>
      </c>
      <c r="M24">
        <f>VLOOKUP(L24,Regolamento!A:B,2,1)</f>
        <v>28</v>
      </c>
      <c r="N24" s="4">
        <f t="shared" si="1"/>
        <v>1</v>
      </c>
      <c r="O24" s="4">
        <f t="shared" si="2"/>
        <v>1</v>
      </c>
      <c r="P24" s="15">
        <f t="shared" si="3"/>
        <v>0</v>
      </c>
      <c r="R24" s="15" t="e">
        <f t="shared" si="4"/>
        <v>#DIV/0!</v>
      </c>
    </row>
    <row r="25" spans="1:18" x14ac:dyDescent="0.25">
      <c r="A25" t="s">
        <v>400</v>
      </c>
      <c r="B25" s="56" t="str">
        <f>VLOOKUP(A25,concorrenti!A:B,2,0)</f>
        <v>MAMS</v>
      </c>
      <c r="C25" s="12">
        <f>VLOOKUP(A25,concorrenti!A:E,5,1)</f>
        <v>0</v>
      </c>
      <c r="D25" t="s">
        <v>102</v>
      </c>
      <c r="E25" s="53" t="s">
        <v>309</v>
      </c>
      <c r="F25">
        <v>1939</v>
      </c>
      <c r="I25" s="4">
        <f t="shared" si="5"/>
        <v>1.3900000000000001</v>
      </c>
      <c r="J25" s="4">
        <f t="shared" si="0"/>
        <v>0</v>
      </c>
      <c r="L25">
        <v>14</v>
      </c>
      <c r="M25">
        <f>VLOOKUP(L25,Regolamento!A:B,2,1)</f>
        <v>27</v>
      </c>
      <c r="N25" s="4">
        <f t="shared" si="1"/>
        <v>1</v>
      </c>
      <c r="O25" s="4">
        <f t="shared" si="2"/>
        <v>1</v>
      </c>
      <c r="P25" s="15">
        <f t="shared" si="3"/>
        <v>0</v>
      </c>
      <c r="R25" s="15" t="e">
        <f t="shared" si="4"/>
        <v>#DIV/0!</v>
      </c>
    </row>
    <row r="26" spans="1:18" x14ac:dyDescent="0.25">
      <c r="A26" t="s">
        <v>72</v>
      </c>
      <c r="B26" s="56" t="str">
        <f>VLOOKUP(A26,concorrenti!A:B,2,0)</f>
        <v>CASTELLOTTI</v>
      </c>
      <c r="C26" s="12">
        <f>VLOOKUP(A26,concorrenti!A:E,5,1)</f>
        <v>0</v>
      </c>
      <c r="D26" t="s">
        <v>101</v>
      </c>
      <c r="E26" t="s">
        <v>544</v>
      </c>
      <c r="F26">
        <v>1956</v>
      </c>
      <c r="I26" s="4">
        <f t="shared" si="5"/>
        <v>1.56</v>
      </c>
      <c r="J26" s="4">
        <f t="shared" si="0"/>
        <v>0</v>
      </c>
      <c r="L26">
        <v>15</v>
      </c>
      <c r="M26">
        <f>VLOOKUP(L26,Regolamento!A:B,2,1)</f>
        <v>26</v>
      </c>
      <c r="N26" s="4">
        <f t="shared" si="1"/>
        <v>1</v>
      </c>
      <c r="O26" s="4">
        <f t="shared" si="2"/>
        <v>1</v>
      </c>
      <c r="P26" s="15">
        <f t="shared" si="3"/>
        <v>0</v>
      </c>
      <c r="R26" s="15" t="e">
        <f t="shared" si="4"/>
        <v>#DIV/0!</v>
      </c>
    </row>
    <row r="27" spans="1:18" x14ac:dyDescent="0.25">
      <c r="A27" t="s">
        <v>233</v>
      </c>
      <c r="B27" s="56" t="str">
        <f>VLOOKUP(A27,concorrenti!A:B,2,0)</f>
        <v>CAVEM</v>
      </c>
      <c r="C27" s="12">
        <f>VLOOKUP(A27,concorrenti!A:E,5,1)</f>
        <v>0</v>
      </c>
      <c r="D27" t="s">
        <v>164</v>
      </c>
      <c r="E27" t="s">
        <v>543</v>
      </c>
      <c r="F27">
        <v>1972</v>
      </c>
      <c r="G27" s="9"/>
      <c r="I27" s="4">
        <f t="shared" si="5"/>
        <v>1.72</v>
      </c>
      <c r="J27" s="4">
        <f t="shared" si="0"/>
        <v>0</v>
      </c>
      <c r="L27">
        <v>16</v>
      </c>
      <c r="M27">
        <f>VLOOKUP(L27,Regolamento!A:B,2,1)</f>
        <v>25</v>
      </c>
      <c r="N27" s="4">
        <f t="shared" si="1"/>
        <v>1</v>
      </c>
      <c r="O27" s="4">
        <f t="shared" si="2"/>
        <v>1</v>
      </c>
      <c r="P27" s="15">
        <f t="shared" si="3"/>
        <v>0</v>
      </c>
      <c r="R27" s="15" t="e">
        <f t="shared" si="4"/>
        <v>#DIV/0!</v>
      </c>
    </row>
    <row r="28" spans="1:18" x14ac:dyDescent="0.25">
      <c r="A28" t="s">
        <v>298</v>
      </c>
      <c r="B28" s="56" t="str">
        <f>VLOOKUP(A28,concorrenti!A:B,2,0)</f>
        <v>CASTELLOTTI</v>
      </c>
      <c r="C28" s="12">
        <f>VLOOKUP(A28,concorrenti!A:E,5,1)</f>
        <v>0</v>
      </c>
      <c r="D28" t="s">
        <v>101</v>
      </c>
      <c r="E28" s="53" t="s">
        <v>435</v>
      </c>
      <c r="F28">
        <v>1983</v>
      </c>
      <c r="I28" s="4">
        <f t="shared" si="5"/>
        <v>1.83</v>
      </c>
      <c r="J28" s="4">
        <f t="shared" si="0"/>
        <v>0</v>
      </c>
      <c r="L28">
        <v>17</v>
      </c>
      <c r="M28">
        <f>VLOOKUP(L28,Regolamento!A:B,2,1)</f>
        <v>24</v>
      </c>
      <c r="N28" s="4">
        <f t="shared" si="1"/>
        <v>1</v>
      </c>
      <c r="O28" s="4">
        <f t="shared" si="2"/>
        <v>1</v>
      </c>
      <c r="P28" s="15">
        <f t="shared" si="3"/>
        <v>0</v>
      </c>
      <c r="R28" s="15" t="e">
        <f t="shared" si="4"/>
        <v>#DIV/0!</v>
      </c>
    </row>
    <row r="29" spans="1:18" x14ac:dyDescent="0.25">
      <c r="A29" t="s">
        <v>157</v>
      </c>
      <c r="B29" s="56" t="str">
        <f>VLOOKUP(A29,concorrenti!A:B,2,0)</f>
        <v>VCC COMO</v>
      </c>
      <c r="C29" s="12">
        <f>VLOOKUP(A29,concorrenti!A:E,5,1)</f>
        <v>0</v>
      </c>
      <c r="D29" t="s">
        <v>164</v>
      </c>
      <c r="E29" t="s">
        <v>545</v>
      </c>
      <c r="F29">
        <v>1981</v>
      </c>
      <c r="G29" s="8"/>
      <c r="I29" s="4">
        <f t="shared" si="5"/>
        <v>1.81</v>
      </c>
      <c r="J29" s="4">
        <f t="shared" si="0"/>
        <v>0</v>
      </c>
      <c r="L29">
        <v>18</v>
      </c>
      <c r="M29">
        <f>VLOOKUP(L29,Regolamento!A:B,2,1)</f>
        <v>23</v>
      </c>
      <c r="N29" s="4">
        <f t="shared" si="1"/>
        <v>1</v>
      </c>
      <c r="O29" s="4">
        <f t="shared" si="2"/>
        <v>1</v>
      </c>
      <c r="P29" s="15">
        <f t="shared" si="3"/>
        <v>0</v>
      </c>
      <c r="R29" s="15" t="e">
        <f t="shared" si="4"/>
        <v>#DIV/0!</v>
      </c>
    </row>
    <row r="30" spans="1:18" x14ac:dyDescent="0.25">
      <c r="A30" t="s">
        <v>16</v>
      </c>
      <c r="B30" s="56" t="str">
        <f>VLOOKUP(A30,concorrenti!A:B,2,0)</f>
        <v>OROBICO</v>
      </c>
      <c r="C30" s="12">
        <f>VLOOKUP(A30,concorrenti!A:E,5,1)</f>
        <v>0</v>
      </c>
      <c r="D30" t="s">
        <v>340</v>
      </c>
      <c r="E30" s="53" t="s">
        <v>481</v>
      </c>
      <c r="F30">
        <v>1972</v>
      </c>
      <c r="I30" s="4">
        <f t="shared" si="5"/>
        <v>1.72</v>
      </c>
      <c r="J30" s="4">
        <f t="shared" si="0"/>
        <v>0</v>
      </c>
      <c r="L30">
        <v>19</v>
      </c>
      <c r="M30">
        <f>VLOOKUP(L30,Regolamento!A:B,2,1)</f>
        <v>22</v>
      </c>
      <c r="N30" s="4">
        <f t="shared" si="1"/>
        <v>1</v>
      </c>
      <c r="O30" s="4">
        <f t="shared" si="2"/>
        <v>1</v>
      </c>
      <c r="P30" s="15">
        <f t="shared" si="3"/>
        <v>0</v>
      </c>
      <c r="R30" s="15" t="e">
        <f t="shared" si="4"/>
        <v>#DIV/0!</v>
      </c>
    </row>
    <row r="31" spans="1:18" x14ac:dyDescent="0.25">
      <c r="A31" t="s">
        <v>335</v>
      </c>
      <c r="B31" s="56" t="str">
        <f>VLOOKUP(A31,concorrenti!A:B,2,0)</f>
        <v>CASTELLOTTI</v>
      </c>
      <c r="C31" s="12">
        <f>VLOOKUP(A31,concorrenti!A:E,5,1)</f>
        <v>0</v>
      </c>
      <c r="D31" t="s">
        <v>165</v>
      </c>
      <c r="E31" t="s">
        <v>546</v>
      </c>
      <c r="F31">
        <v>1990</v>
      </c>
      <c r="I31" s="4">
        <f t="shared" si="5"/>
        <v>1.9</v>
      </c>
      <c r="J31" s="4">
        <f t="shared" si="0"/>
        <v>0</v>
      </c>
      <c r="L31">
        <v>20</v>
      </c>
      <c r="M31">
        <f>VLOOKUP(L31,Regolamento!A:B,2,1)</f>
        <v>21</v>
      </c>
      <c r="N31" s="4">
        <f t="shared" si="1"/>
        <v>1</v>
      </c>
      <c r="O31" s="4">
        <f t="shared" si="2"/>
        <v>1</v>
      </c>
      <c r="P31" s="15">
        <f t="shared" si="3"/>
        <v>0</v>
      </c>
      <c r="R31" s="15" t="e">
        <f t="shared" si="4"/>
        <v>#DIV/0!</v>
      </c>
    </row>
    <row r="32" spans="1:18" x14ac:dyDescent="0.25">
      <c r="A32" t="s">
        <v>292</v>
      </c>
      <c r="B32" s="56" t="str">
        <f>VLOOKUP(A32,concorrenti!A:B,2,0)</f>
        <v>VALTELLINA</v>
      </c>
      <c r="C32" s="12">
        <f>VLOOKUP(A32,concorrenti!A:E,5,1)</f>
        <v>0</v>
      </c>
      <c r="D32" t="s">
        <v>164</v>
      </c>
      <c r="E32" t="s">
        <v>547</v>
      </c>
      <c r="F32">
        <v>1987</v>
      </c>
      <c r="I32" s="4">
        <f t="shared" si="5"/>
        <v>1.87</v>
      </c>
      <c r="J32" s="4">
        <f t="shared" si="0"/>
        <v>0</v>
      </c>
      <c r="L32">
        <v>21</v>
      </c>
      <c r="M32">
        <f>VLOOKUP(L32,Regolamento!A:B,2,1)</f>
        <v>20</v>
      </c>
      <c r="N32" s="4">
        <f t="shared" si="1"/>
        <v>1</v>
      </c>
      <c r="O32" s="4">
        <f t="shared" si="2"/>
        <v>1</v>
      </c>
      <c r="P32" s="15">
        <f t="shared" si="3"/>
        <v>0</v>
      </c>
      <c r="R32" s="15" t="e">
        <f t="shared" si="4"/>
        <v>#DIV/0!</v>
      </c>
    </row>
    <row r="33" spans="1:18" x14ac:dyDescent="0.25">
      <c r="A33" t="s">
        <v>20</v>
      </c>
      <c r="B33" s="56" t="str">
        <f>VLOOKUP(A33,concorrenti!A:B,2,0)</f>
        <v>CAVEM</v>
      </c>
      <c r="C33" s="12">
        <f>VLOOKUP(A33,concorrenti!A:E,5,1)</f>
        <v>0</v>
      </c>
      <c r="D33" t="s">
        <v>432</v>
      </c>
      <c r="E33" t="s">
        <v>550</v>
      </c>
      <c r="F33">
        <v>1965</v>
      </c>
      <c r="I33" s="4">
        <f t="shared" si="5"/>
        <v>1.65</v>
      </c>
      <c r="J33" s="4">
        <f t="shared" si="0"/>
        <v>0</v>
      </c>
      <c r="L33">
        <v>22</v>
      </c>
      <c r="M33">
        <f>VLOOKUP(L33,Regolamento!A:B,2,1)</f>
        <v>19</v>
      </c>
      <c r="N33" s="4">
        <f t="shared" si="1"/>
        <v>1</v>
      </c>
      <c r="O33" s="4">
        <f t="shared" si="2"/>
        <v>1</v>
      </c>
      <c r="P33" s="15">
        <f t="shared" si="3"/>
        <v>0</v>
      </c>
      <c r="R33" s="15" t="e">
        <f t="shared" si="4"/>
        <v>#DIV/0!</v>
      </c>
    </row>
    <row r="34" spans="1:18" x14ac:dyDescent="0.25">
      <c r="A34" t="s">
        <v>397</v>
      </c>
      <c r="B34" s="56" t="str">
        <f>VLOOKUP(A34,concorrenti!A:B,2,0)</f>
        <v>CASTELLOTTI</v>
      </c>
      <c r="C34" s="12">
        <f>VLOOKUP(A34,concorrenti!A:E,5,1)</f>
        <v>0</v>
      </c>
      <c r="D34" t="s">
        <v>342</v>
      </c>
      <c r="E34" t="s">
        <v>548</v>
      </c>
      <c r="F34">
        <v>1988</v>
      </c>
      <c r="G34" s="9"/>
      <c r="I34" s="4">
        <f t="shared" si="5"/>
        <v>1.88</v>
      </c>
      <c r="J34" s="4">
        <f t="shared" si="0"/>
        <v>0</v>
      </c>
      <c r="L34">
        <v>23</v>
      </c>
      <c r="M34">
        <f>VLOOKUP(L34,Regolamento!A:B,2,1)</f>
        <v>18</v>
      </c>
      <c r="N34" s="4">
        <f t="shared" si="1"/>
        <v>1</v>
      </c>
      <c r="O34" s="4">
        <f t="shared" si="2"/>
        <v>1</v>
      </c>
      <c r="P34" s="15">
        <f t="shared" si="3"/>
        <v>0</v>
      </c>
      <c r="R34" s="15" t="e">
        <f t="shared" si="4"/>
        <v>#DIV/0!</v>
      </c>
    </row>
    <row r="35" spans="1:18" x14ac:dyDescent="0.25">
      <c r="A35" t="s">
        <v>409</v>
      </c>
      <c r="B35" s="56" t="str">
        <f>VLOOKUP(A35,concorrenti!A:B,2,0)</f>
        <v>CASTELLOTTI</v>
      </c>
      <c r="C35" s="12">
        <f>VLOOKUP(A35,concorrenti!A:E,5,1)</f>
        <v>0</v>
      </c>
      <c r="D35" t="s">
        <v>162</v>
      </c>
      <c r="E35" t="s">
        <v>549</v>
      </c>
      <c r="F35">
        <v>1975</v>
      </c>
      <c r="I35" s="4">
        <f t="shared" si="5"/>
        <v>1.75</v>
      </c>
      <c r="J35" s="4">
        <f t="shared" si="0"/>
        <v>0</v>
      </c>
      <c r="L35">
        <v>24</v>
      </c>
      <c r="M35">
        <f>VLOOKUP(L35,Regolamento!A:B,2,1)</f>
        <v>17</v>
      </c>
      <c r="N35" s="4">
        <f t="shared" si="1"/>
        <v>1</v>
      </c>
      <c r="O35" s="4">
        <f t="shared" si="2"/>
        <v>1</v>
      </c>
      <c r="P35" s="15">
        <f t="shared" si="3"/>
        <v>0</v>
      </c>
      <c r="R35" s="15" t="e">
        <f t="shared" si="4"/>
        <v>#DIV/0!</v>
      </c>
    </row>
    <row r="36" spans="1:18" x14ac:dyDescent="0.25">
      <c r="A36" t="s">
        <v>440</v>
      </c>
      <c r="B36" s="56" t="str">
        <f>VLOOKUP(A36,concorrenti!A:B,2,0)</f>
        <v>CAVEC</v>
      </c>
      <c r="C36" s="12">
        <f>VLOOKUP(A36,concorrenti!A:E,5,1)</f>
        <v>0</v>
      </c>
      <c r="D36" t="s">
        <v>103</v>
      </c>
      <c r="E36" t="s">
        <v>552</v>
      </c>
      <c r="F36">
        <v>1936</v>
      </c>
      <c r="I36" s="4">
        <f t="shared" si="5"/>
        <v>1.3599999999999999</v>
      </c>
      <c r="J36" s="4">
        <f t="shared" si="0"/>
        <v>0</v>
      </c>
      <c r="L36">
        <v>25</v>
      </c>
      <c r="M36">
        <f>VLOOKUP(L36,Regolamento!A:B,2,1)</f>
        <v>16</v>
      </c>
      <c r="N36" s="4">
        <f t="shared" si="1"/>
        <v>1</v>
      </c>
      <c r="O36" s="4">
        <f t="shared" si="2"/>
        <v>1</v>
      </c>
      <c r="P36" s="15">
        <f t="shared" si="3"/>
        <v>0</v>
      </c>
      <c r="R36" s="15" t="e">
        <f t="shared" si="4"/>
        <v>#DIV/0!</v>
      </c>
    </row>
    <row r="37" spans="1:18" x14ac:dyDescent="0.25">
      <c r="A37" t="s">
        <v>182</v>
      </c>
      <c r="B37" s="56" t="str">
        <f>VLOOKUP(A37,concorrenti!A:B,2,0)</f>
        <v>OROBICO</v>
      </c>
      <c r="C37" s="12">
        <f>VLOOKUP(A37,concorrenti!A:E,5,1)</f>
        <v>0</v>
      </c>
      <c r="D37" t="s">
        <v>260</v>
      </c>
      <c r="E37" t="s">
        <v>345</v>
      </c>
      <c r="F37">
        <v>1992</v>
      </c>
      <c r="I37" s="4">
        <f t="shared" si="5"/>
        <v>1.92</v>
      </c>
      <c r="J37" s="4">
        <f t="shared" si="0"/>
        <v>0</v>
      </c>
      <c r="L37">
        <v>26</v>
      </c>
      <c r="M37">
        <f>VLOOKUP(L37,Regolamento!A:B,2,1)</f>
        <v>15</v>
      </c>
      <c r="N37" s="4">
        <f t="shared" si="1"/>
        <v>1</v>
      </c>
      <c r="O37" s="4">
        <f t="shared" si="2"/>
        <v>1</v>
      </c>
      <c r="P37" s="15">
        <f t="shared" si="3"/>
        <v>0</v>
      </c>
      <c r="R37" s="15" t="e">
        <f t="shared" si="4"/>
        <v>#DIV/0!</v>
      </c>
    </row>
    <row r="38" spans="1:18" x14ac:dyDescent="0.25">
      <c r="A38" t="s">
        <v>530</v>
      </c>
      <c r="B38" s="56" t="str">
        <f>VLOOKUP(A38,concorrenti!A:B,2,0)</f>
        <v>VCC CARDUCCI</v>
      </c>
      <c r="C38" s="12">
        <f>VLOOKUP(A38,concorrenti!A:E,5,1)</f>
        <v>0</v>
      </c>
      <c r="D38" t="s">
        <v>165</v>
      </c>
      <c r="E38" t="s">
        <v>551</v>
      </c>
      <c r="F38">
        <v>1985</v>
      </c>
      <c r="I38" s="4">
        <f t="shared" si="5"/>
        <v>1.85</v>
      </c>
      <c r="J38" s="4">
        <f t="shared" si="0"/>
        <v>0</v>
      </c>
      <c r="L38">
        <v>27</v>
      </c>
      <c r="M38">
        <f>VLOOKUP(L38,Regolamento!A:B,2,1)</f>
        <v>14</v>
      </c>
      <c r="N38" s="4">
        <f t="shared" si="1"/>
        <v>1</v>
      </c>
      <c r="O38" s="4">
        <f t="shared" si="2"/>
        <v>1</v>
      </c>
      <c r="P38" s="15">
        <f t="shared" si="3"/>
        <v>0</v>
      </c>
      <c r="R38" s="15" t="e">
        <f t="shared" ref="R38:R44" si="6">+H38/E$5</f>
        <v>#DIV/0!</v>
      </c>
    </row>
    <row r="39" spans="1:18" x14ac:dyDescent="0.25">
      <c r="A39" t="s">
        <v>171</v>
      </c>
      <c r="B39" s="56" t="str">
        <f>VLOOKUP(A39,concorrenti!A:B,2,0)</f>
        <v>OROBICO</v>
      </c>
      <c r="C39" s="12">
        <f>VLOOKUP(A39,concorrenti!A:E,5,1)</f>
        <v>0</v>
      </c>
      <c r="D39" t="s">
        <v>165</v>
      </c>
      <c r="E39" t="s">
        <v>462</v>
      </c>
      <c r="F39">
        <v>1980</v>
      </c>
      <c r="I39" s="4">
        <f t="shared" si="5"/>
        <v>1.8</v>
      </c>
      <c r="J39" s="4">
        <f t="shared" si="0"/>
        <v>0</v>
      </c>
      <c r="L39">
        <v>28</v>
      </c>
      <c r="M39">
        <f>VLOOKUP(L39,Regolamento!A:B,2,1)</f>
        <v>13</v>
      </c>
      <c r="N39" s="4">
        <f t="shared" si="1"/>
        <v>1</v>
      </c>
      <c r="O39" s="4">
        <f t="shared" si="2"/>
        <v>1</v>
      </c>
      <c r="P39" s="15">
        <f t="shared" si="3"/>
        <v>0</v>
      </c>
      <c r="R39" s="15" t="e">
        <f t="shared" si="6"/>
        <v>#DIV/0!</v>
      </c>
    </row>
    <row r="40" spans="1:18" x14ac:dyDescent="0.25">
      <c r="A40" t="s">
        <v>160</v>
      </c>
      <c r="B40" s="56" t="str">
        <f>VLOOKUP(A40,concorrenti!A:B,2,0)</f>
        <v>VCC COMO</v>
      </c>
      <c r="C40" s="12">
        <f>VLOOKUP(A40,concorrenti!A:E,5,1)</f>
        <v>0</v>
      </c>
      <c r="D40" t="s">
        <v>103</v>
      </c>
      <c r="E40" t="s">
        <v>193</v>
      </c>
      <c r="F40">
        <v>1997</v>
      </c>
      <c r="I40" s="4">
        <f t="shared" si="5"/>
        <v>1.97</v>
      </c>
      <c r="J40" s="4">
        <f t="shared" si="0"/>
        <v>0</v>
      </c>
      <c r="L40">
        <v>29</v>
      </c>
      <c r="M40">
        <f>VLOOKUP(L40,Regolamento!A:B,2,1)</f>
        <v>12</v>
      </c>
      <c r="N40" s="4">
        <f t="shared" si="1"/>
        <v>1</v>
      </c>
      <c r="O40" s="4">
        <f t="shared" si="2"/>
        <v>1</v>
      </c>
      <c r="P40" s="15">
        <f t="shared" si="3"/>
        <v>0</v>
      </c>
      <c r="R40" s="15" t="e">
        <f t="shared" si="6"/>
        <v>#DIV/0!</v>
      </c>
    </row>
    <row r="41" spans="1:18" x14ac:dyDescent="0.25">
      <c r="A41" t="s">
        <v>295</v>
      </c>
      <c r="B41" s="56" t="str">
        <f>VLOOKUP(A41,concorrenti!A:B,2,0)</f>
        <v xml:space="preserve"> CAVEC</v>
      </c>
      <c r="C41" s="12">
        <f>VLOOKUP(A41,concorrenti!A:E,5,1)</f>
        <v>0</v>
      </c>
      <c r="D41" t="s">
        <v>527</v>
      </c>
      <c r="E41" t="s">
        <v>452</v>
      </c>
      <c r="F41">
        <v>1976</v>
      </c>
      <c r="I41" s="4">
        <f t="shared" si="5"/>
        <v>1.76</v>
      </c>
      <c r="J41" s="4">
        <f t="shared" si="0"/>
        <v>0</v>
      </c>
      <c r="L41">
        <v>30</v>
      </c>
      <c r="M41">
        <f>VLOOKUP(L41,Regolamento!A:B,2,1)</f>
        <v>11</v>
      </c>
      <c r="N41" s="4">
        <f t="shared" si="1"/>
        <v>1</v>
      </c>
      <c r="O41" s="4">
        <f t="shared" si="2"/>
        <v>1</v>
      </c>
      <c r="P41" s="15">
        <f t="shared" si="3"/>
        <v>0</v>
      </c>
      <c r="R41" s="15" t="e">
        <f t="shared" si="6"/>
        <v>#DIV/0!</v>
      </c>
    </row>
    <row r="42" spans="1:18" x14ac:dyDescent="0.25">
      <c r="A42" t="s">
        <v>30</v>
      </c>
      <c r="B42" s="56" t="str">
        <f>VLOOKUP(A42,concorrenti!A:B,2,0)</f>
        <v>OROBICO</v>
      </c>
      <c r="C42" s="12">
        <f>VLOOKUP(A42,concorrenti!A:E,5,1)</f>
        <v>0</v>
      </c>
      <c r="D42" t="s">
        <v>101</v>
      </c>
      <c r="E42" s="53" t="s">
        <v>104</v>
      </c>
      <c r="F42">
        <v>1975</v>
      </c>
      <c r="I42" s="4">
        <f t="shared" si="5"/>
        <v>1.75</v>
      </c>
      <c r="J42" s="4">
        <f t="shared" si="0"/>
        <v>0</v>
      </c>
      <c r="L42">
        <v>31</v>
      </c>
      <c r="M42">
        <f>VLOOKUP(L42,Regolamento!A:B,2,1)</f>
        <v>10</v>
      </c>
      <c r="N42" s="4">
        <f t="shared" si="1"/>
        <v>1</v>
      </c>
      <c r="O42" s="4">
        <f t="shared" si="2"/>
        <v>1</v>
      </c>
      <c r="P42" s="15">
        <f t="shared" si="3"/>
        <v>0</v>
      </c>
      <c r="R42" s="15" t="e">
        <f t="shared" si="6"/>
        <v>#DIV/0!</v>
      </c>
    </row>
    <row r="43" spans="1:18" x14ac:dyDescent="0.25">
      <c r="A43" t="s">
        <v>531</v>
      </c>
      <c r="B43" s="56" t="str">
        <f>VLOOKUP(A43,concorrenti!A:B,2,0)</f>
        <v>MWVCC</v>
      </c>
      <c r="C43" s="12">
        <f>VLOOKUP(A43,concorrenti!A:E,5,1)</f>
        <v>0</v>
      </c>
      <c r="D43" t="s">
        <v>340</v>
      </c>
      <c r="E43" t="s">
        <v>554</v>
      </c>
      <c r="F43">
        <v>1954</v>
      </c>
      <c r="I43" s="4">
        <f t="shared" si="5"/>
        <v>1.54</v>
      </c>
      <c r="J43" s="4">
        <f t="shared" si="0"/>
        <v>0</v>
      </c>
      <c r="L43">
        <v>32</v>
      </c>
      <c r="M43">
        <f>VLOOKUP(L43,Regolamento!A:B,2,1)</f>
        <v>9</v>
      </c>
      <c r="N43" s="4">
        <f t="shared" si="1"/>
        <v>1</v>
      </c>
      <c r="O43" s="4">
        <f t="shared" si="2"/>
        <v>1</v>
      </c>
      <c r="P43" s="15">
        <f t="shared" si="3"/>
        <v>0</v>
      </c>
      <c r="R43" s="15" t="e">
        <f t="shared" si="6"/>
        <v>#DIV/0!</v>
      </c>
    </row>
    <row r="44" spans="1:18" x14ac:dyDescent="0.25">
      <c r="A44" t="s">
        <v>70</v>
      </c>
      <c r="B44" s="56" t="str">
        <f>VLOOKUP(A44,concorrenti!A:B,2,0)</f>
        <v>CASTELLOTTI</v>
      </c>
      <c r="C44" s="12">
        <f>VLOOKUP(A44,concorrenti!A:E,5,1)</f>
        <v>0</v>
      </c>
      <c r="D44" t="s">
        <v>165</v>
      </c>
      <c r="E44" t="s">
        <v>555</v>
      </c>
      <c r="F44">
        <v>1969</v>
      </c>
      <c r="I44" s="4">
        <f t="shared" si="5"/>
        <v>1.69</v>
      </c>
      <c r="J44" s="4">
        <f t="shared" si="0"/>
        <v>0</v>
      </c>
      <c r="L44">
        <v>33</v>
      </c>
      <c r="M44">
        <f>VLOOKUP(L44,Regolamento!A:B,2,1)</f>
        <v>8</v>
      </c>
      <c r="N44" s="4">
        <f t="shared" si="1"/>
        <v>1</v>
      </c>
      <c r="O44" s="4">
        <f t="shared" si="2"/>
        <v>1</v>
      </c>
      <c r="P44" s="15">
        <f t="shared" si="3"/>
        <v>0</v>
      </c>
      <c r="R44" s="15" t="e">
        <f t="shared" si="6"/>
        <v>#DIV/0!</v>
      </c>
    </row>
    <row r="45" spans="1:18" x14ac:dyDescent="0.25">
      <c r="A45" t="s">
        <v>412</v>
      </c>
      <c r="B45" s="56" t="str">
        <f>VLOOKUP(A45,concorrenti!A:B,2,0)</f>
        <v>CMAE</v>
      </c>
      <c r="C45" s="12">
        <f>VLOOKUP(A45,concorrenti!A:E,5,1)</f>
        <v>0</v>
      </c>
      <c r="D45" t="s">
        <v>556</v>
      </c>
      <c r="E45" t="s">
        <v>345</v>
      </c>
      <c r="F45">
        <v>1973</v>
      </c>
      <c r="I45" s="4">
        <f t="shared" si="5"/>
        <v>1.73</v>
      </c>
      <c r="J45" s="4">
        <f t="shared" si="0"/>
        <v>0</v>
      </c>
      <c r="L45">
        <v>34</v>
      </c>
      <c r="M45">
        <f>VLOOKUP(L45,Regolamento!A:B,2,1)</f>
        <v>7</v>
      </c>
      <c r="N45" s="4">
        <f t="shared" si="1"/>
        <v>1</v>
      </c>
      <c r="O45" s="4">
        <f t="shared" si="2"/>
        <v>1</v>
      </c>
      <c r="P45" s="15">
        <f t="shared" si="3"/>
        <v>0</v>
      </c>
      <c r="R45" s="15" t="e">
        <f t="shared" ref="R45:R54" si="7">+H45/E$5</f>
        <v>#DIV/0!</v>
      </c>
    </row>
    <row r="46" spans="1:18" x14ac:dyDescent="0.25">
      <c r="A46" t="s">
        <v>153</v>
      </c>
      <c r="B46" s="56" t="str">
        <f>VLOOKUP(A46,concorrenti!A:B,2,0)</f>
        <v>CMAE</v>
      </c>
      <c r="C46" s="12">
        <f>VLOOKUP(A46,concorrenti!A:E,5,1)</f>
        <v>0</v>
      </c>
      <c r="D46" t="s">
        <v>167</v>
      </c>
      <c r="E46" t="s">
        <v>557</v>
      </c>
      <c r="F46">
        <v>1974</v>
      </c>
      <c r="I46" s="4">
        <f t="shared" si="5"/>
        <v>1.74</v>
      </c>
      <c r="J46" s="4">
        <f t="shared" si="0"/>
        <v>0</v>
      </c>
      <c r="L46">
        <v>35</v>
      </c>
      <c r="M46">
        <f>VLOOKUP(L46,Regolamento!A:B,2,1)</f>
        <v>6</v>
      </c>
      <c r="N46" s="4">
        <f t="shared" si="1"/>
        <v>1</v>
      </c>
      <c r="O46" s="4">
        <f t="shared" si="2"/>
        <v>1</v>
      </c>
      <c r="P46" s="15">
        <f t="shared" si="3"/>
        <v>0</v>
      </c>
      <c r="R46" s="15" t="e">
        <f t="shared" si="7"/>
        <v>#DIV/0!</v>
      </c>
    </row>
    <row r="47" spans="1:18" x14ac:dyDescent="0.25">
      <c r="A47" t="s">
        <v>181</v>
      </c>
      <c r="B47" s="56" t="str">
        <f>VLOOKUP(A47,concorrenti!A:B,2,0)</f>
        <v>OROBICO</v>
      </c>
      <c r="C47" s="12">
        <f>VLOOKUP(A47,concorrenti!A:E,5,1)</f>
        <v>0</v>
      </c>
      <c r="D47" t="s">
        <v>101</v>
      </c>
      <c r="E47" t="s">
        <v>553</v>
      </c>
      <c r="F47">
        <v>1964</v>
      </c>
      <c r="I47" s="4">
        <f t="shared" si="5"/>
        <v>1.6400000000000001</v>
      </c>
      <c r="J47" s="4">
        <f t="shared" si="0"/>
        <v>0</v>
      </c>
      <c r="L47">
        <v>36</v>
      </c>
      <c r="M47">
        <f>VLOOKUP(L47,Regolamento!A:B,2,1)</f>
        <v>5</v>
      </c>
      <c r="N47" s="4">
        <f t="shared" si="1"/>
        <v>1</v>
      </c>
      <c r="O47" s="4">
        <f t="shared" si="2"/>
        <v>1</v>
      </c>
      <c r="P47" s="15">
        <f t="shared" si="3"/>
        <v>0</v>
      </c>
      <c r="R47" s="15" t="e">
        <f t="shared" si="7"/>
        <v>#DIV/0!</v>
      </c>
    </row>
    <row r="48" spans="1:18" x14ac:dyDescent="0.25">
      <c r="A48" t="s">
        <v>81</v>
      </c>
      <c r="B48" s="56" t="str">
        <f>VLOOKUP(A48,concorrenti!A:B,2,0)</f>
        <v>CASTELLOTTI</v>
      </c>
      <c r="C48" s="12">
        <f>VLOOKUP(A48,concorrenti!A:E,5,1)</f>
        <v>0</v>
      </c>
      <c r="D48" t="s">
        <v>340</v>
      </c>
      <c r="E48" s="53" t="s">
        <v>428</v>
      </c>
      <c r="F48">
        <v>1965</v>
      </c>
      <c r="I48" s="4">
        <f t="shared" si="5"/>
        <v>1.65</v>
      </c>
      <c r="J48" s="4">
        <f t="shared" si="0"/>
        <v>0</v>
      </c>
      <c r="L48">
        <v>37</v>
      </c>
      <c r="M48">
        <f>VLOOKUP(L48,Regolamento!A:B,2,1)</f>
        <v>4</v>
      </c>
      <c r="N48" s="4">
        <f t="shared" si="1"/>
        <v>1</v>
      </c>
      <c r="O48" s="4">
        <f t="shared" si="2"/>
        <v>1</v>
      </c>
      <c r="P48" s="15">
        <f t="shared" si="3"/>
        <v>0</v>
      </c>
      <c r="R48" s="15" t="e">
        <f t="shared" si="7"/>
        <v>#DIV/0!</v>
      </c>
    </row>
    <row r="49" spans="1:18" x14ac:dyDescent="0.25">
      <c r="A49" t="s">
        <v>488</v>
      </c>
      <c r="B49" s="56" t="str">
        <f>VLOOKUP(A49,concorrenti!A:B,2,0)</f>
        <v>CASTELLOTTI</v>
      </c>
      <c r="C49" s="12">
        <f>VLOOKUP(A49,concorrenti!A:E,5,1)</f>
        <v>0</v>
      </c>
      <c r="D49" t="s">
        <v>101</v>
      </c>
      <c r="E49" s="53" t="s">
        <v>464</v>
      </c>
      <c r="F49">
        <v>1953</v>
      </c>
      <c r="I49" s="4">
        <f t="shared" si="5"/>
        <v>1.53</v>
      </c>
      <c r="J49" s="4">
        <f t="shared" si="0"/>
        <v>0</v>
      </c>
      <c r="L49">
        <v>38</v>
      </c>
      <c r="M49">
        <f>VLOOKUP(L49,Regolamento!A:B,2,1)</f>
        <v>3</v>
      </c>
      <c r="N49" s="4">
        <f t="shared" si="1"/>
        <v>1</v>
      </c>
      <c r="O49" s="4">
        <f t="shared" si="2"/>
        <v>1</v>
      </c>
      <c r="P49" s="15">
        <f t="shared" si="3"/>
        <v>0</v>
      </c>
      <c r="R49" s="15" t="e">
        <f t="shared" si="7"/>
        <v>#DIV/0!</v>
      </c>
    </row>
    <row r="50" spans="1:18" x14ac:dyDescent="0.25">
      <c r="A50" t="s">
        <v>532</v>
      </c>
      <c r="B50" s="56" t="str">
        <f>VLOOKUP(A50,concorrenti!A:B,2,0)</f>
        <v>CAVEM</v>
      </c>
      <c r="C50" s="12">
        <f>VLOOKUP(A50,concorrenti!A:E,5,1)</f>
        <v>0</v>
      </c>
      <c r="D50" t="s">
        <v>102</v>
      </c>
      <c r="E50" t="s">
        <v>559</v>
      </c>
      <c r="F50">
        <v>1982</v>
      </c>
      <c r="I50" s="4">
        <f t="shared" si="5"/>
        <v>1.8199999999999998</v>
      </c>
      <c r="J50" s="4">
        <f t="shared" si="0"/>
        <v>0</v>
      </c>
      <c r="L50">
        <v>39</v>
      </c>
      <c r="M50">
        <f>VLOOKUP(L50,Regolamento!A:B,2,1)</f>
        <v>2</v>
      </c>
      <c r="N50" s="4">
        <f t="shared" si="1"/>
        <v>1</v>
      </c>
      <c r="O50" s="4">
        <f t="shared" si="2"/>
        <v>1</v>
      </c>
      <c r="P50" s="15">
        <f t="shared" si="3"/>
        <v>0</v>
      </c>
      <c r="R50" s="15" t="e">
        <f t="shared" si="7"/>
        <v>#DIV/0!</v>
      </c>
    </row>
    <row r="51" spans="1:18" x14ac:dyDescent="0.25">
      <c r="A51" t="s">
        <v>415</v>
      </c>
      <c r="B51" s="56" t="str">
        <f>VLOOKUP(A51,concorrenti!A:B,2,0)</f>
        <v>CMAE</v>
      </c>
      <c r="C51" s="12">
        <f>VLOOKUP(A51,concorrenti!A:E,5,1)</f>
        <v>0</v>
      </c>
      <c r="D51" t="s">
        <v>164</v>
      </c>
      <c r="E51" t="s">
        <v>560</v>
      </c>
      <c r="F51">
        <v>1974</v>
      </c>
      <c r="I51" s="4">
        <f t="shared" si="5"/>
        <v>1.74</v>
      </c>
      <c r="J51" s="4">
        <f t="shared" si="0"/>
        <v>0</v>
      </c>
      <c r="L51">
        <v>40</v>
      </c>
      <c r="M51">
        <f>VLOOKUP(L51,Regolamento!A:B,2,1)</f>
        <v>1</v>
      </c>
      <c r="N51" s="4">
        <f t="shared" si="1"/>
        <v>1</v>
      </c>
      <c r="O51" s="4">
        <f t="shared" si="2"/>
        <v>1</v>
      </c>
      <c r="P51" s="15">
        <f t="shared" si="3"/>
        <v>0</v>
      </c>
      <c r="R51" s="15" t="e">
        <f t="shared" si="7"/>
        <v>#DIV/0!</v>
      </c>
    </row>
    <row r="52" spans="1:18" x14ac:dyDescent="0.25">
      <c r="A52" t="s">
        <v>78</v>
      </c>
      <c r="B52" s="56" t="str">
        <f>VLOOKUP(A52,concorrenti!A:B,2,0)</f>
        <v>CASTELLOTTI</v>
      </c>
      <c r="C52" s="12">
        <f>VLOOKUP(A52,concorrenti!A:E,5,1)</f>
        <v>0</v>
      </c>
      <c r="D52" t="s">
        <v>454</v>
      </c>
      <c r="E52" t="s">
        <v>561</v>
      </c>
      <c r="F52">
        <v>1992</v>
      </c>
      <c r="I52" s="4">
        <f t="shared" si="5"/>
        <v>1.92</v>
      </c>
      <c r="J52" s="4">
        <f t="shared" si="0"/>
        <v>0</v>
      </c>
      <c r="L52">
        <v>41</v>
      </c>
      <c r="M52">
        <f>VLOOKUP(L52,Regolamento!A:B,2,1)</f>
        <v>0.5</v>
      </c>
      <c r="N52" s="4">
        <f t="shared" si="1"/>
        <v>1</v>
      </c>
      <c r="O52" s="4">
        <f t="shared" si="2"/>
        <v>1</v>
      </c>
      <c r="P52" s="15">
        <f t="shared" si="3"/>
        <v>0</v>
      </c>
      <c r="R52" s="15" t="e">
        <f t="shared" si="7"/>
        <v>#DIV/0!</v>
      </c>
    </row>
    <row r="53" spans="1:18" x14ac:dyDescent="0.25">
      <c r="A53" t="s">
        <v>533</v>
      </c>
      <c r="B53" s="56" t="str">
        <f>VLOOKUP(A53,concorrenti!A:B,2,0)</f>
        <v>CAVEM</v>
      </c>
      <c r="C53" s="12">
        <f>VLOOKUP(A53,concorrenti!A:E,5,1)</f>
        <v>0</v>
      </c>
      <c r="D53" t="s">
        <v>101</v>
      </c>
      <c r="E53" t="s">
        <v>563</v>
      </c>
      <c r="F53">
        <v>1966</v>
      </c>
      <c r="I53" s="4">
        <f t="shared" si="5"/>
        <v>1.6600000000000001</v>
      </c>
      <c r="J53" s="4">
        <f t="shared" si="0"/>
        <v>0</v>
      </c>
      <c r="L53">
        <v>42</v>
      </c>
      <c r="M53">
        <f>VLOOKUP(L53,Regolamento!A:B,2,1)</f>
        <v>0.5</v>
      </c>
      <c r="N53" s="4">
        <f t="shared" si="1"/>
        <v>1</v>
      </c>
      <c r="O53" s="4">
        <f t="shared" si="2"/>
        <v>1</v>
      </c>
      <c r="P53" s="15">
        <f t="shared" si="3"/>
        <v>0</v>
      </c>
      <c r="R53" s="15" t="e">
        <f t="shared" si="7"/>
        <v>#DIV/0!</v>
      </c>
    </row>
    <row r="54" spans="1:18" x14ac:dyDescent="0.25">
      <c r="A54" t="s">
        <v>534</v>
      </c>
      <c r="B54" s="56" t="str">
        <f>VLOOKUP(A54,concorrenti!A:B,2,0)</f>
        <v>CAVEM</v>
      </c>
      <c r="C54" s="12">
        <f>VLOOKUP(A54,concorrenti!A:E,5,1)</f>
        <v>0</v>
      </c>
      <c r="D54" t="s">
        <v>512</v>
      </c>
      <c r="E54" s="53" t="s">
        <v>564</v>
      </c>
      <c r="F54">
        <v>1991</v>
      </c>
      <c r="I54" s="4">
        <f t="shared" si="5"/>
        <v>1.9100000000000001</v>
      </c>
      <c r="J54" s="4">
        <f t="shared" si="0"/>
        <v>0</v>
      </c>
      <c r="L54">
        <v>43</v>
      </c>
      <c r="M54">
        <f>VLOOKUP(L54,Regolamento!A:B,2,1)</f>
        <v>0.5</v>
      </c>
      <c r="N54" s="4">
        <f t="shared" si="1"/>
        <v>1</v>
      </c>
      <c r="O54" s="4">
        <f t="shared" si="2"/>
        <v>1</v>
      </c>
      <c r="P54" s="15">
        <f t="shared" si="3"/>
        <v>0</v>
      </c>
      <c r="R54" s="15" t="e">
        <f t="shared" si="7"/>
        <v>#DIV/0!</v>
      </c>
    </row>
    <row r="55" spans="1:18" x14ac:dyDescent="0.25">
      <c r="A55" s="8"/>
      <c r="B55" s="56"/>
      <c r="C55" s="12"/>
      <c r="N55" s="4"/>
      <c r="O55" s="4"/>
      <c r="P55" s="15"/>
      <c r="R55" s="15"/>
    </row>
    <row r="56" spans="1:18" x14ac:dyDescent="0.25">
      <c r="B56" s="56"/>
      <c r="C56" s="12"/>
      <c r="G56" s="9"/>
      <c r="P56" s="4">
        <v>1E-3</v>
      </c>
      <c r="R56" s="15"/>
    </row>
    <row r="57" spans="1:18" x14ac:dyDescent="0.25">
      <c r="B57" s="56"/>
      <c r="C57" s="12"/>
      <c r="P57" s="4">
        <v>1E-3</v>
      </c>
      <c r="R57" s="15"/>
    </row>
    <row r="58" spans="1:18" x14ac:dyDescent="0.25">
      <c r="B58" s="56"/>
      <c r="C58" s="12"/>
      <c r="R58" s="15"/>
    </row>
    <row r="59" spans="1:18" x14ac:dyDescent="0.25">
      <c r="B59" s="56"/>
      <c r="C59" s="12"/>
      <c r="O59" s="2" t="s">
        <v>402</v>
      </c>
      <c r="P59" s="91">
        <f>SUM(P12:P58)</f>
        <v>2E-3</v>
      </c>
      <c r="R59" s="15"/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99" spans="1:18" hidden="1" x14ac:dyDescent="0.25"/>
    <row r="100" spans="1:18" ht="15.75" x14ac:dyDescent="0.25">
      <c r="A100" s="126" t="s">
        <v>423</v>
      </c>
      <c r="R100" s="6"/>
    </row>
    <row r="101" spans="1:18" x14ac:dyDescent="0.25">
      <c r="A101" t="s">
        <v>209</v>
      </c>
      <c r="B101" s="56" t="str">
        <f>VLOOKUP(A101,concorrenti!A:B,2,0)</f>
        <v>CMAE</v>
      </c>
      <c r="C101" s="12">
        <v>0</v>
      </c>
      <c r="D101" t="s">
        <v>455</v>
      </c>
      <c r="E101" t="s">
        <v>558</v>
      </c>
      <c r="F101">
        <v>1999</v>
      </c>
      <c r="I101" s="4">
        <f t="shared" ref="I101:I102" si="8">1+RIGHT(F101,2)/100</f>
        <v>1.99</v>
      </c>
      <c r="J101" s="4">
        <f>+I101*H101</f>
        <v>0</v>
      </c>
      <c r="L101">
        <v>1</v>
      </c>
      <c r="M101">
        <f>VLOOKUP(L101,Regolamento!A:B,2,1)</f>
        <v>50</v>
      </c>
      <c r="N101" s="4">
        <f t="shared" ref="N101:N103" si="9">1+E$5/100</f>
        <v>1</v>
      </c>
      <c r="O101" s="4">
        <f t="shared" ref="O101:O103" si="10">1+E$6/100</f>
        <v>1</v>
      </c>
      <c r="P101" s="15">
        <f t="shared" ref="P101:P103" si="11">IF(H101&lt;&gt;0,+M101*N101*O101,0)</f>
        <v>0</v>
      </c>
      <c r="R101" s="15" t="e">
        <f t="shared" ref="R101:R103" si="12">+H101/E$5</f>
        <v>#DIV/0!</v>
      </c>
    </row>
    <row r="102" spans="1:18" x14ac:dyDescent="0.25">
      <c r="A102" t="s">
        <v>283</v>
      </c>
      <c r="B102" s="56" t="str">
        <f>VLOOKUP(A102,concorrenti!A:B,2,0)</f>
        <v>CASTELLOTTI</v>
      </c>
      <c r="C102" s="12">
        <v>0</v>
      </c>
      <c r="D102" t="s">
        <v>165</v>
      </c>
      <c r="E102" t="s">
        <v>523</v>
      </c>
      <c r="F102">
        <v>1990</v>
      </c>
      <c r="I102" s="4">
        <f t="shared" si="8"/>
        <v>1.9</v>
      </c>
      <c r="J102" s="4">
        <f>+I102*H102</f>
        <v>0</v>
      </c>
      <c r="L102">
        <v>2</v>
      </c>
      <c r="M102">
        <f>VLOOKUP(L102,Regolamento!A:B,2,1)</f>
        <v>45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R102" s="15" t="e">
        <f t="shared" si="12"/>
        <v>#DIV/0!</v>
      </c>
    </row>
    <row r="103" spans="1:18" x14ac:dyDescent="0.25">
      <c r="A103" t="s">
        <v>236</v>
      </c>
      <c r="B103" s="56" t="str">
        <f>VLOOKUP(A103,concorrenti!A:B,2,0)</f>
        <v>GAMS</v>
      </c>
      <c r="C103" s="12">
        <f>VLOOKUP(A103,concorrenti!A:E,5,1)</f>
        <v>0</v>
      </c>
      <c r="D103" t="s">
        <v>164</v>
      </c>
      <c r="E103" t="s">
        <v>562</v>
      </c>
      <c r="F103">
        <v>1969</v>
      </c>
      <c r="I103" s="4">
        <f t="shared" ref="I103" si="13">1+RIGHT(F103,2)/100</f>
        <v>1.69</v>
      </c>
      <c r="J103" s="4">
        <f>+I103*H103</f>
        <v>0</v>
      </c>
      <c r="L103">
        <v>3</v>
      </c>
      <c r="M103">
        <f>VLOOKUP(L103,Regolamento!A:B,2,1)</f>
        <v>41</v>
      </c>
      <c r="N103" s="4">
        <f t="shared" si="9"/>
        <v>1</v>
      </c>
      <c r="O103" s="4">
        <f t="shared" si="10"/>
        <v>1</v>
      </c>
      <c r="P103" s="15">
        <f t="shared" si="11"/>
        <v>0</v>
      </c>
      <c r="R103" s="15" t="e">
        <f t="shared" si="12"/>
        <v>#DIV/0!</v>
      </c>
    </row>
    <row r="105" spans="1:18" x14ac:dyDescent="0.25">
      <c r="P105" s="91">
        <f>SUM(P101:P104)</f>
        <v>0</v>
      </c>
    </row>
  </sheetData>
  <sortState xmlns:xlrd2="http://schemas.microsoft.com/office/spreadsheetml/2017/richdata2" ref="T1:U14">
    <sortCondition descending="1" ref="U1:U1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L423"/>
  <sheetViews>
    <sheetView topLeftCell="A290" workbookViewId="0">
      <selection activeCell="I315" sqref="I315"/>
    </sheetView>
  </sheetViews>
  <sheetFormatPr defaultRowHeight="15" x14ac:dyDescent="0.25"/>
  <cols>
    <col min="1" max="1" width="31.42578125" style="8" bestFit="1" customWidth="1"/>
    <col min="2" max="2" width="23" style="8" bestFit="1" customWidth="1"/>
    <col min="3" max="3" width="4.28515625" style="47" bestFit="1" customWidth="1"/>
    <col min="4" max="4" width="10.5703125" style="47" bestFit="1" customWidth="1"/>
    <col min="5" max="5" width="9.42578125" style="47" customWidth="1"/>
    <col min="6" max="6" width="3.5703125" style="8" customWidth="1"/>
    <col min="7" max="7" width="15" style="47" bestFit="1" customWidth="1"/>
    <col min="8" max="8" width="16.85546875" style="8" customWidth="1"/>
    <col min="9" max="9" width="10.7109375" bestFit="1" customWidth="1"/>
    <col min="12" max="12" width="29.42578125" customWidth="1"/>
  </cols>
  <sheetData>
    <row r="1" spans="1:9" x14ac:dyDescent="0.25">
      <c r="A1" s="51" t="s">
        <v>43</v>
      </c>
      <c r="B1" s="52" t="s">
        <v>90</v>
      </c>
      <c r="C1" s="52" t="s">
        <v>44</v>
      </c>
      <c r="D1" s="52" t="s">
        <v>61</v>
      </c>
      <c r="E1" s="52" t="s">
        <v>45</v>
      </c>
      <c r="F1" s="52"/>
      <c r="G1" s="52" t="s">
        <v>89</v>
      </c>
    </row>
    <row r="2" spans="1:9" x14ac:dyDescent="0.25">
      <c r="A2" s="8" t="s">
        <v>40</v>
      </c>
      <c r="B2" s="8" t="s">
        <v>94</v>
      </c>
      <c r="C2" s="47" t="s">
        <v>100</v>
      </c>
    </row>
    <row r="3" spans="1:9" x14ac:dyDescent="0.25">
      <c r="A3" s="8" t="s">
        <v>412</v>
      </c>
      <c r="B3" s="8" t="s">
        <v>108</v>
      </c>
      <c r="C3" s="47" t="s">
        <v>33</v>
      </c>
    </row>
    <row r="4" spans="1:9" x14ac:dyDescent="0.25">
      <c r="A4" s="67" t="s">
        <v>376</v>
      </c>
      <c r="B4" s="8" t="s">
        <v>110</v>
      </c>
      <c r="C4" s="47" t="s">
        <v>100</v>
      </c>
      <c r="E4" s="47" t="s">
        <v>67</v>
      </c>
    </row>
    <row r="5" spans="1:9" x14ac:dyDescent="0.25">
      <c r="A5" s="8" t="s">
        <v>196</v>
      </c>
      <c r="B5" s="8" t="s">
        <v>194</v>
      </c>
      <c r="C5" s="47" t="s">
        <v>100</v>
      </c>
      <c r="D5" s="47" t="s">
        <v>67</v>
      </c>
    </row>
    <row r="6" spans="1:9" x14ac:dyDescent="0.25">
      <c r="A6" s="8" t="s">
        <v>352</v>
      </c>
      <c r="B6" s="8" t="s">
        <v>92</v>
      </c>
      <c r="C6" s="47" t="s">
        <v>100</v>
      </c>
    </row>
    <row r="7" spans="1:9" x14ac:dyDescent="0.25">
      <c r="A7" s="8" t="s">
        <v>190</v>
      </c>
      <c r="B7" s="67" t="s">
        <v>110</v>
      </c>
      <c r="C7" s="47" t="s">
        <v>100</v>
      </c>
    </row>
    <row r="8" spans="1:9" x14ac:dyDescent="0.25">
      <c r="A8" t="s">
        <v>680</v>
      </c>
      <c r="B8" s="8" t="s">
        <v>92</v>
      </c>
      <c r="C8" s="47" t="s">
        <v>100</v>
      </c>
    </row>
    <row r="9" spans="1:9" x14ac:dyDescent="0.25">
      <c r="A9" s="8" t="s">
        <v>492</v>
      </c>
      <c r="B9" s="8" t="s">
        <v>108</v>
      </c>
      <c r="C9" s="47" t="s">
        <v>100</v>
      </c>
    </row>
    <row r="10" spans="1:9" x14ac:dyDescent="0.25">
      <c r="A10" s="8" t="s">
        <v>261</v>
      </c>
      <c r="B10" s="67" t="s">
        <v>194</v>
      </c>
      <c r="C10" s="47" t="s">
        <v>100</v>
      </c>
    </row>
    <row r="11" spans="1:9" x14ac:dyDescent="0.25">
      <c r="A11" s="8" t="s">
        <v>331</v>
      </c>
      <c r="B11" s="67" t="s">
        <v>317</v>
      </c>
      <c r="C11" s="47" t="s">
        <v>100</v>
      </c>
    </row>
    <row r="12" spans="1:9" x14ac:dyDescent="0.25">
      <c r="A12" s="8" t="s">
        <v>131</v>
      </c>
      <c r="B12" s="8" t="s">
        <v>93</v>
      </c>
      <c r="C12" s="47" t="s">
        <v>100</v>
      </c>
    </row>
    <row r="13" spans="1:9" x14ac:dyDescent="0.25">
      <c r="A13" s="8" t="s">
        <v>170</v>
      </c>
      <c r="B13" s="8" t="s">
        <v>92</v>
      </c>
      <c r="C13" s="47" t="s">
        <v>32</v>
      </c>
    </row>
    <row r="14" spans="1:9" x14ac:dyDescent="0.25">
      <c r="A14" s="8" t="s">
        <v>442</v>
      </c>
      <c r="B14" s="67" t="s">
        <v>93</v>
      </c>
      <c r="C14" s="47" t="s">
        <v>32</v>
      </c>
    </row>
    <row r="15" spans="1:9" x14ac:dyDescent="0.25">
      <c r="A15" s="8" t="s">
        <v>133</v>
      </c>
      <c r="B15" s="8" t="s">
        <v>93</v>
      </c>
      <c r="C15" s="47" t="s">
        <v>100</v>
      </c>
      <c r="E15" s="47" t="s">
        <v>67</v>
      </c>
    </row>
    <row r="16" spans="1:9" x14ac:dyDescent="0.25">
      <c r="A16" s="67" t="s">
        <v>374</v>
      </c>
      <c r="B16" s="8" t="s">
        <v>317</v>
      </c>
      <c r="C16" s="47" t="s">
        <v>100</v>
      </c>
      <c r="I16" s="159"/>
    </row>
    <row r="17" spans="1:9" x14ac:dyDescent="0.25">
      <c r="A17" s="8" t="s">
        <v>303</v>
      </c>
      <c r="B17" s="8" t="s">
        <v>304</v>
      </c>
      <c r="C17" s="47" t="s">
        <v>33</v>
      </c>
      <c r="I17" s="159"/>
    </row>
    <row r="18" spans="1:9" x14ac:dyDescent="0.25">
      <c r="A18" t="s">
        <v>811</v>
      </c>
      <c r="B18" s="8" t="s">
        <v>110</v>
      </c>
      <c r="C18" s="47" t="s">
        <v>100</v>
      </c>
      <c r="I18" s="159"/>
    </row>
    <row r="19" spans="1:9" x14ac:dyDescent="0.25">
      <c r="A19" s="8" t="s">
        <v>157</v>
      </c>
      <c r="B19" s="8" t="s">
        <v>110</v>
      </c>
      <c r="C19" s="47" t="s">
        <v>32</v>
      </c>
    </row>
    <row r="20" spans="1:9" x14ac:dyDescent="0.25">
      <c r="A20" s="8" t="s">
        <v>298</v>
      </c>
      <c r="B20" s="8" t="s">
        <v>93</v>
      </c>
      <c r="C20" s="47" t="s">
        <v>32</v>
      </c>
    </row>
    <row r="21" spans="1:9" x14ac:dyDescent="0.25">
      <c r="A21" s="8" t="s">
        <v>148</v>
      </c>
      <c r="B21" s="8" t="s">
        <v>107</v>
      </c>
      <c r="C21" s="47" t="s">
        <v>100</v>
      </c>
    </row>
    <row r="22" spans="1:9" x14ac:dyDescent="0.25">
      <c r="A22" s="8" t="s">
        <v>132</v>
      </c>
      <c r="B22" s="8" t="s">
        <v>93</v>
      </c>
      <c r="C22" s="47" t="s">
        <v>100</v>
      </c>
    </row>
    <row r="23" spans="1:9" x14ac:dyDescent="0.25">
      <c r="A23" s="8" t="s">
        <v>344</v>
      </c>
      <c r="B23" s="8" t="s">
        <v>355</v>
      </c>
      <c r="C23" s="47" t="s">
        <v>32</v>
      </c>
    </row>
    <row r="24" spans="1:9" x14ac:dyDescent="0.25">
      <c r="A24" s="8" t="s">
        <v>297</v>
      </c>
      <c r="B24" s="8" t="s">
        <v>307</v>
      </c>
      <c r="C24" s="47" t="s">
        <v>100</v>
      </c>
    </row>
    <row r="25" spans="1:9" x14ac:dyDescent="0.25">
      <c r="A25" s="67" t="s">
        <v>392</v>
      </c>
      <c r="B25" s="67" t="s">
        <v>110</v>
      </c>
      <c r="C25" s="47" t="s">
        <v>100</v>
      </c>
      <c r="I25" s="159"/>
    </row>
    <row r="26" spans="1:9" x14ac:dyDescent="0.25">
      <c r="A26" s="67" t="s">
        <v>388</v>
      </c>
      <c r="B26" s="67" t="s">
        <v>355</v>
      </c>
      <c r="C26" s="47" t="s">
        <v>100</v>
      </c>
    </row>
    <row r="27" spans="1:9" x14ac:dyDescent="0.25">
      <c r="A27" s="8" t="s">
        <v>171</v>
      </c>
      <c r="B27" s="8" t="s">
        <v>92</v>
      </c>
      <c r="C27" s="47" t="s">
        <v>32</v>
      </c>
    </row>
    <row r="28" spans="1:9" x14ac:dyDescent="0.25">
      <c r="A28" s="8" t="s">
        <v>140</v>
      </c>
      <c r="B28" s="8" t="s">
        <v>93</v>
      </c>
      <c r="C28" s="47" t="s">
        <v>100</v>
      </c>
    </row>
    <row r="29" spans="1:9" x14ac:dyDescent="0.25">
      <c r="A29" s="8" t="s">
        <v>172</v>
      </c>
      <c r="B29" s="8" t="s">
        <v>92</v>
      </c>
      <c r="C29" s="47" t="s">
        <v>100</v>
      </c>
    </row>
    <row r="30" spans="1:9" x14ac:dyDescent="0.25">
      <c r="A30" s="8" t="s">
        <v>242</v>
      </c>
      <c r="B30" s="8" t="s">
        <v>92</v>
      </c>
      <c r="C30" s="47" t="s">
        <v>32</v>
      </c>
    </row>
    <row r="31" spans="1:9" x14ac:dyDescent="0.25">
      <c r="A31" s="8" t="s">
        <v>173</v>
      </c>
      <c r="B31" s="8" t="s">
        <v>92</v>
      </c>
      <c r="C31" s="47" t="s">
        <v>33</v>
      </c>
    </row>
    <row r="32" spans="1:9" x14ac:dyDescent="0.25">
      <c r="A32" s="8" t="s">
        <v>290</v>
      </c>
      <c r="B32" s="8" t="s">
        <v>305</v>
      </c>
      <c r="C32" s="47" t="s">
        <v>33</v>
      </c>
    </row>
    <row r="33" spans="1:4" x14ac:dyDescent="0.25">
      <c r="A33" s="8" t="s">
        <v>400</v>
      </c>
      <c r="B33" s="8" t="s">
        <v>401</v>
      </c>
      <c r="C33" s="47" t="s">
        <v>100</v>
      </c>
    </row>
    <row r="34" spans="1:4" x14ac:dyDescent="0.25">
      <c r="A34" s="8" t="s">
        <v>230</v>
      </c>
      <c r="B34" s="8" t="s">
        <v>63</v>
      </c>
      <c r="C34" s="47" t="s">
        <v>100</v>
      </c>
    </row>
    <row r="35" spans="1:4" x14ac:dyDescent="0.25">
      <c r="A35" s="67" t="s">
        <v>387</v>
      </c>
      <c r="B35" s="67" t="s">
        <v>108</v>
      </c>
      <c r="C35" s="47" t="s">
        <v>100</v>
      </c>
    </row>
    <row r="36" spans="1:4" x14ac:dyDescent="0.25">
      <c r="A36" s="8" t="s">
        <v>232</v>
      </c>
      <c r="B36" s="8" t="s">
        <v>194</v>
      </c>
      <c r="C36" s="47" t="s">
        <v>100</v>
      </c>
      <c r="D36" s="47" t="s">
        <v>7</v>
      </c>
    </row>
    <row r="37" spans="1:4" x14ac:dyDescent="0.25">
      <c r="A37" t="s">
        <v>682</v>
      </c>
      <c r="B37" s="8" t="s">
        <v>93</v>
      </c>
      <c r="C37" s="47" t="s">
        <v>100</v>
      </c>
    </row>
    <row r="38" spans="1:4" x14ac:dyDescent="0.25">
      <c r="A38" s="8" t="s">
        <v>278</v>
      </c>
      <c r="B38" s="8" t="s">
        <v>93</v>
      </c>
      <c r="C38" s="47" t="s">
        <v>32</v>
      </c>
    </row>
    <row r="39" spans="1:4" x14ac:dyDescent="0.25">
      <c r="A39" t="s">
        <v>673</v>
      </c>
      <c r="B39" s="8" t="s">
        <v>93</v>
      </c>
      <c r="C39" s="47" t="s">
        <v>100</v>
      </c>
    </row>
    <row r="40" spans="1:4" x14ac:dyDescent="0.25">
      <c r="A40" s="8" t="s">
        <v>346</v>
      </c>
      <c r="B40" s="8" t="s">
        <v>314</v>
      </c>
      <c r="C40" s="47" t="s">
        <v>100</v>
      </c>
    </row>
    <row r="41" spans="1:4" x14ac:dyDescent="0.25">
      <c r="A41" t="s">
        <v>743</v>
      </c>
      <c r="B41" s="8" t="s">
        <v>93</v>
      </c>
      <c r="C41" s="47" t="s">
        <v>100</v>
      </c>
    </row>
    <row r="42" spans="1:4" x14ac:dyDescent="0.25">
      <c r="A42" s="8" t="s">
        <v>125</v>
      </c>
      <c r="B42" s="8" t="s">
        <v>93</v>
      </c>
      <c r="C42" s="47" t="s">
        <v>100</v>
      </c>
    </row>
    <row r="43" spans="1:4" x14ac:dyDescent="0.25">
      <c r="A43" s="8" t="s">
        <v>155</v>
      </c>
      <c r="B43" s="8" t="s">
        <v>110</v>
      </c>
      <c r="C43" s="47" t="s">
        <v>32</v>
      </c>
    </row>
    <row r="44" spans="1:4" x14ac:dyDescent="0.25">
      <c r="A44" s="8" t="s">
        <v>127</v>
      </c>
      <c r="B44" s="8" t="s">
        <v>93</v>
      </c>
      <c r="C44" s="47" t="s">
        <v>100</v>
      </c>
    </row>
    <row r="45" spans="1:4" x14ac:dyDescent="0.25">
      <c r="A45" s="67" t="s">
        <v>403</v>
      </c>
      <c r="B45" s="8" t="s">
        <v>106</v>
      </c>
      <c r="C45" s="47" t="s">
        <v>100</v>
      </c>
    </row>
    <row r="46" spans="1:4" x14ac:dyDescent="0.25">
      <c r="A46" s="8" t="s">
        <v>265</v>
      </c>
      <c r="B46" s="8" t="s">
        <v>63</v>
      </c>
      <c r="C46" s="47" t="s">
        <v>32</v>
      </c>
    </row>
    <row r="47" spans="1:4" x14ac:dyDescent="0.25">
      <c r="A47" s="67" t="s">
        <v>525</v>
      </c>
      <c r="B47" s="8" t="s">
        <v>110</v>
      </c>
      <c r="C47" s="47" t="s">
        <v>100</v>
      </c>
    </row>
    <row r="48" spans="1:4" x14ac:dyDescent="0.25">
      <c r="A48" s="8" t="s">
        <v>351</v>
      </c>
      <c r="B48" s="8" t="s">
        <v>92</v>
      </c>
      <c r="C48" s="47" t="s">
        <v>100</v>
      </c>
    </row>
    <row r="49" spans="1:12" x14ac:dyDescent="0.25">
      <c r="A49" s="8" t="s">
        <v>28</v>
      </c>
      <c r="B49" s="8" t="s">
        <v>92</v>
      </c>
      <c r="C49" s="47" t="s">
        <v>32</v>
      </c>
    </row>
    <row r="50" spans="1:12" x14ac:dyDescent="0.25">
      <c r="A50" s="8" t="s">
        <v>150</v>
      </c>
      <c r="B50" s="8" t="s">
        <v>92</v>
      </c>
      <c r="C50" s="47" t="s">
        <v>32</v>
      </c>
    </row>
    <row r="51" spans="1:12" x14ac:dyDescent="0.25">
      <c r="A51" s="8" t="s">
        <v>418</v>
      </c>
      <c r="B51" s="8" t="s">
        <v>108</v>
      </c>
      <c r="C51" s="47" t="s">
        <v>33</v>
      </c>
      <c r="D51" s="47" t="s">
        <v>67</v>
      </c>
    </row>
    <row r="52" spans="1:12" x14ac:dyDescent="0.25">
      <c r="A52" s="8" t="s">
        <v>18</v>
      </c>
      <c r="B52" s="8" t="s">
        <v>63</v>
      </c>
      <c r="C52" s="47" t="s">
        <v>100</v>
      </c>
    </row>
    <row r="53" spans="1:12" x14ac:dyDescent="0.25">
      <c r="A53" t="s">
        <v>774</v>
      </c>
      <c r="B53" s="8" t="s">
        <v>108</v>
      </c>
      <c r="C53" s="47" t="s">
        <v>100</v>
      </c>
    </row>
    <row r="54" spans="1:12" x14ac:dyDescent="0.25">
      <c r="A54" s="8" t="s">
        <v>72</v>
      </c>
      <c r="B54" s="8" t="s">
        <v>93</v>
      </c>
      <c r="C54" s="47" t="s">
        <v>32</v>
      </c>
    </row>
    <row r="55" spans="1:12" x14ac:dyDescent="0.25">
      <c r="A55" s="8" t="s">
        <v>288</v>
      </c>
      <c r="B55" s="8" t="s">
        <v>93</v>
      </c>
      <c r="C55" s="47" t="s">
        <v>100</v>
      </c>
    </row>
    <row r="56" spans="1:12" x14ac:dyDescent="0.25">
      <c r="A56" s="8" t="s">
        <v>78</v>
      </c>
      <c r="B56" s="8" t="s">
        <v>93</v>
      </c>
      <c r="C56" s="47" t="s">
        <v>100</v>
      </c>
    </row>
    <row r="57" spans="1:12" x14ac:dyDescent="0.25">
      <c r="A57" t="s">
        <v>804</v>
      </c>
      <c r="B57" s="8" t="s">
        <v>108</v>
      </c>
      <c r="C57" s="47" t="s">
        <v>100</v>
      </c>
    </row>
    <row r="58" spans="1:12" x14ac:dyDescent="0.25">
      <c r="A58" s="8" t="s">
        <v>83</v>
      </c>
      <c r="B58" s="8" t="s">
        <v>63</v>
      </c>
      <c r="C58" s="47" t="s">
        <v>100</v>
      </c>
    </row>
    <row r="59" spans="1:12" x14ac:dyDescent="0.25">
      <c r="A59" s="8" t="s">
        <v>591</v>
      </c>
      <c r="B59" s="8" t="s">
        <v>93</v>
      </c>
      <c r="C59" s="47" t="s">
        <v>32</v>
      </c>
    </row>
    <row r="60" spans="1:12" x14ac:dyDescent="0.25">
      <c r="A60" s="67" t="s">
        <v>470</v>
      </c>
      <c r="B60" s="8" t="s">
        <v>92</v>
      </c>
      <c r="C60" s="47" t="s">
        <v>100</v>
      </c>
      <c r="E60" s="47" t="s">
        <v>67</v>
      </c>
      <c r="J60" s="159"/>
      <c r="K60" s="159"/>
      <c r="L60" s="159"/>
    </row>
    <row r="61" spans="1:12" x14ac:dyDescent="0.25">
      <c r="A61" s="8" t="s">
        <v>283</v>
      </c>
      <c r="B61" s="8" t="s">
        <v>93</v>
      </c>
      <c r="C61" s="47" t="s">
        <v>32</v>
      </c>
      <c r="J61" s="159"/>
      <c r="K61" s="159"/>
      <c r="L61" s="159"/>
    </row>
    <row r="62" spans="1:12" x14ac:dyDescent="0.25">
      <c r="A62" s="8" t="s">
        <v>191</v>
      </c>
      <c r="B62" s="67" t="s">
        <v>110</v>
      </c>
      <c r="C62" s="47" t="s">
        <v>100</v>
      </c>
      <c r="J62" s="159"/>
      <c r="K62" s="159"/>
      <c r="L62" s="159"/>
    </row>
    <row r="63" spans="1:12" x14ac:dyDescent="0.25">
      <c r="A63" s="8" t="s">
        <v>440</v>
      </c>
      <c r="B63" s="67" t="s">
        <v>314</v>
      </c>
      <c r="C63" s="47" t="s">
        <v>100</v>
      </c>
      <c r="J63" s="159"/>
      <c r="K63" s="159"/>
      <c r="L63" s="159"/>
    </row>
    <row r="64" spans="1:12" x14ac:dyDescent="0.25">
      <c r="A64" s="67" t="s">
        <v>468</v>
      </c>
      <c r="B64" s="8" t="s">
        <v>108</v>
      </c>
      <c r="C64" s="47" t="s">
        <v>100</v>
      </c>
      <c r="J64" s="159"/>
      <c r="K64" s="159"/>
    </row>
    <row r="65" spans="1:11" x14ac:dyDescent="0.25">
      <c r="A65" s="8" t="s">
        <v>84</v>
      </c>
      <c r="B65" s="8" t="s">
        <v>93</v>
      </c>
      <c r="C65" s="47" t="s">
        <v>100</v>
      </c>
      <c r="I65" s="159"/>
      <c r="J65" s="159"/>
      <c r="K65" s="159"/>
    </row>
    <row r="66" spans="1:11" x14ac:dyDescent="0.25">
      <c r="A66" s="67" t="s">
        <v>386</v>
      </c>
      <c r="B66" s="145" t="s">
        <v>396</v>
      </c>
      <c r="C66" s="47" t="s">
        <v>100</v>
      </c>
      <c r="I66" s="159"/>
      <c r="J66" s="159"/>
      <c r="K66" s="159"/>
    </row>
    <row r="67" spans="1:11" x14ac:dyDescent="0.25">
      <c r="A67" s="8" t="s">
        <v>26</v>
      </c>
      <c r="B67" s="8" t="s">
        <v>93</v>
      </c>
      <c r="C67" s="47" t="s">
        <v>32</v>
      </c>
      <c r="I67" s="159"/>
      <c r="J67" s="159"/>
      <c r="K67" s="159"/>
    </row>
    <row r="68" spans="1:11" x14ac:dyDescent="0.25">
      <c r="A68" s="8" t="s">
        <v>310</v>
      </c>
      <c r="B68" s="8" t="s">
        <v>106</v>
      </c>
      <c r="C68" s="47" t="s">
        <v>32</v>
      </c>
      <c r="I68" s="159"/>
      <c r="J68" s="159"/>
      <c r="K68" s="159"/>
    </row>
    <row r="69" spans="1:11" x14ac:dyDescent="0.25">
      <c r="A69" s="8" t="s">
        <v>87</v>
      </c>
      <c r="B69" s="8" t="s">
        <v>94</v>
      </c>
      <c r="C69" s="47" t="s">
        <v>100</v>
      </c>
      <c r="I69" s="159"/>
    </row>
    <row r="70" spans="1:11" x14ac:dyDescent="0.25">
      <c r="A70" s="8" t="s">
        <v>245</v>
      </c>
      <c r="B70" s="8" t="s">
        <v>110</v>
      </c>
      <c r="C70" s="47" t="s">
        <v>100</v>
      </c>
      <c r="E70" s="47" t="s">
        <v>67</v>
      </c>
      <c r="I70" s="159"/>
    </row>
    <row r="71" spans="1:11" x14ac:dyDescent="0.25">
      <c r="A71" s="67" t="s">
        <v>466</v>
      </c>
      <c r="B71" s="8" t="s">
        <v>92</v>
      </c>
      <c r="C71" s="47" t="s">
        <v>100</v>
      </c>
    </row>
    <row r="72" spans="1:11" x14ac:dyDescent="0.25">
      <c r="A72" s="67" t="s">
        <v>371</v>
      </c>
      <c r="B72" s="8" t="s">
        <v>110</v>
      </c>
      <c r="C72" s="47" t="s">
        <v>100</v>
      </c>
    </row>
    <row r="73" spans="1:11" x14ac:dyDescent="0.25">
      <c r="A73" s="8" t="s">
        <v>247</v>
      </c>
      <c r="B73" s="8" t="s">
        <v>64</v>
      </c>
      <c r="C73" s="47" t="s">
        <v>33</v>
      </c>
    </row>
    <row r="74" spans="1:11" x14ac:dyDescent="0.25">
      <c r="A74" s="8" t="s">
        <v>494</v>
      </c>
      <c r="B74" s="8" t="s">
        <v>108</v>
      </c>
      <c r="C74" s="47" t="s">
        <v>100</v>
      </c>
      <c r="E74" s="47" t="s">
        <v>67</v>
      </c>
    </row>
    <row r="75" spans="1:11" x14ac:dyDescent="0.25">
      <c r="A75" s="8" t="s">
        <v>293</v>
      </c>
      <c r="B75" s="8" t="s">
        <v>305</v>
      </c>
      <c r="C75" s="47" t="s">
        <v>32</v>
      </c>
    </row>
    <row r="76" spans="1:11" x14ac:dyDescent="0.25">
      <c r="A76" s="8" t="s">
        <v>592</v>
      </c>
      <c r="B76" s="8" t="s">
        <v>63</v>
      </c>
      <c r="C76" s="47" t="s">
        <v>100</v>
      </c>
    </row>
    <row r="77" spans="1:11" x14ac:dyDescent="0.25">
      <c r="A77" s="8" t="s">
        <v>227</v>
      </c>
      <c r="B77" s="8" t="s">
        <v>63</v>
      </c>
      <c r="C77" s="47" t="s">
        <v>33</v>
      </c>
    </row>
    <row r="78" spans="1:11" x14ac:dyDescent="0.25">
      <c r="A78" s="8" t="s">
        <v>272</v>
      </c>
      <c r="B78" s="8" t="s">
        <v>92</v>
      </c>
      <c r="C78" s="47" t="s">
        <v>100</v>
      </c>
    </row>
    <row r="79" spans="1:11" x14ac:dyDescent="0.25">
      <c r="A79" s="8" t="s">
        <v>126</v>
      </c>
      <c r="B79" s="8" t="s">
        <v>93</v>
      </c>
      <c r="C79" s="47" t="s">
        <v>100</v>
      </c>
      <c r="E79" s="47" t="s">
        <v>67</v>
      </c>
      <c r="G79" s="47" t="s">
        <v>7</v>
      </c>
    </row>
    <row r="80" spans="1:11" x14ac:dyDescent="0.25">
      <c r="A80" s="8" t="s">
        <v>74</v>
      </c>
      <c r="B80" s="8" t="s">
        <v>63</v>
      </c>
      <c r="C80" s="47" t="s">
        <v>33</v>
      </c>
    </row>
    <row r="81" spans="1:9" x14ac:dyDescent="0.25">
      <c r="A81" s="8" t="s">
        <v>300</v>
      </c>
      <c r="B81" s="8" t="s">
        <v>93</v>
      </c>
      <c r="C81" s="47" t="s">
        <v>100</v>
      </c>
    </row>
    <row r="82" spans="1:9" x14ac:dyDescent="0.25">
      <c r="A82" s="8" t="s">
        <v>174</v>
      </c>
      <c r="B82" s="8" t="s">
        <v>92</v>
      </c>
      <c r="C82" s="47" t="s">
        <v>100</v>
      </c>
    </row>
    <row r="83" spans="1:9" x14ac:dyDescent="0.25">
      <c r="A83" s="8" t="s">
        <v>347</v>
      </c>
      <c r="B83" s="8" t="s">
        <v>92</v>
      </c>
      <c r="C83" s="47" t="s">
        <v>100</v>
      </c>
    </row>
    <row r="84" spans="1:9" x14ac:dyDescent="0.25">
      <c r="A84" s="8" t="s">
        <v>532</v>
      </c>
      <c r="B84" s="8" t="s">
        <v>64</v>
      </c>
      <c r="C84" s="47" t="s">
        <v>100</v>
      </c>
      <c r="I84" s="159"/>
    </row>
    <row r="85" spans="1:9" x14ac:dyDescent="0.25">
      <c r="A85" s="8" t="s">
        <v>23</v>
      </c>
      <c r="B85" s="8" t="s">
        <v>63</v>
      </c>
      <c r="C85" s="47" t="s">
        <v>100</v>
      </c>
    </row>
    <row r="86" spans="1:9" x14ac:dyDescent="0.25">
      <c r="A86" s="8" t="s">
        <v>266</v>
      </c>
      <c r="B86" s="8" t="s">
        <v>92</v>
      </c>
      <c r="C86" s="47" t="s">
        <v>33</v>
      </c>
    </row>
    <row r="87" spans="1:9" x14ac:dyDescent="0.25">
      <c r="A87" s="8" t="s">
        <v>505</v>
      </c>
      <c r="B87" s="8" t="s">
        <v>317</v>
      </c>
      <c r="C87" s="47" t="s">
        <v>32</v>
      </c>
    </row>
    <row r="88" spans="1:9" x14ac:dyDescent="0.25">
      <c r="A88" s="8" t="s">
        <v>69</v>
      </c>
      <c r="B88" s="8" t="s">
        <v>63</v>
      </c>
      <c r="C88" s="47" t="s">
        <v>32</v>
      </c>
    </row>
    <row r="89" spans="1:9" x14ac:dyDescent="0.25">
      <c r="A89" s="8" t="s">
        <v>21</v>
      </c>
      <c r="B89" s="8" t="s">
        <v>63</v>
      </c>
      <c r="C89" s="47" t="s">
        <v>32</v>
      </c>
    </row>
    <row r="90" spans="1:9" x14ac:dyDescent="0.25">
      <c r="A90" s="8" t="s">
        <v>292</v>
      </c>
      <c r="B90" s="8" t="s">
        <v>94</v>
      </c>
      <c r="C90" s="47" t="s">
        <v>32</v>
      </c>
    </row>
    <row r="91" spans="1:9" x14ac:dyDescent="0.25">
      <c r="A91" s="8" t="s">
        <v>595</v>
      </c>
      <c r="B91" s="8" t="s">
        <v>94</v>
      </c>
      <c r="C91" s="47" t="s">
        <v>100</v>
      </c>
    </row>
    <row r="92" spans="1:9" x14ac:dyDescent="0.25">
      <c r="A92" s="8" t="s">
        <v>88</v>
      </c>
      <c r="B92" s="8" t="s">
        <v>94</v>
      </c>
      <c r="C92" s="47" t="s">
        <v>100</v>
      </c>
    </row>
    <row r="93" spans="1:9" x14ac:dyDescent="0.25">
      <c r="A93" s="8" t="s">
        <v>399</v>
      </c>
      <c r="B93" s="8" t="s">
        <v>64</v>
      </c>
      <c r="C93" s="47" t="s">
        <v>100</v>
      </c>
    </row>
    <row r="94" spans="1:9" x14ac:dyDescent="0.25">
      <c r="A94" s="8" t="s">
        <v>348</v>
      </c>
      <c r="B94" s="8" t="s">
        <v>355</v>
      </c>
      <c r="C94" s="47" t="s">
        <v>32</v>
      </c>
    </row>
    <row r="95" spans="1:9" x14ac:dyDescent="0.25">
      <c r="A95" s="8" t="s">
        <v>299</v>
      </c>
      <c r="B95" s="8" t="s">
        <v>308</v>
      </c>
      <c r="C95" s="47" t="s">
        <v>100</v>
      </c>
    </row>
    <row r="96" spans="1:9" x14ac:dyDescent="0.25">
      <c r="A96" s="67" t="s">
        <v>373</v>
      </c>
      <c r="B96" s="8" t="s">
        <v>64</v>
      </c>
      <c r="C96" s="47" t="s">
        <v>32</v>
      </c>
    </row>
    <row r="97" spans="1:12" x14ac:dyDescent="0.25">
      <c r="A97" s="8" t="s">
        <v>144</v>
      </c>
      <c r="B97" s="8" t="s">
        <v>64</v>
      </c>
      <c r="C97" s="47" t="s">
        <v>33</v>
      </c>
      <c r="E97" s="47" t="s">
        <v>67</v>
      </c>
      <c r="J97" s="159"/>
      <c r="K97" s="159"/>
      <c r="L97" s="159"/>
    </row>
    <row r="98" spans="1:12" x14ac:dyDescent="0.25">
      <c r="A98" s="8" t="s">
        <v>233</v>
      </c>
      <c r="B98" s="8" t="s">
        <v>64</v>
      </c>
      <c r="C98" s="47" t="s">
        <v>32</v>
      </c>
      <c r="J98" s="159"/>
      <c r="K98" s="159"/>
      <c r="L98" s="159"/>
    </row>
    <row r="99" spans="1:12" x14ac:dyDescent="0.25">
      <c r="A99" s="8" t="s">
        <v>267</v>
      </c>
      <c r="B99" s="8" t="s">
        <v>63</v>
      </c>
      <c r="C99" s="47" t="s">
        <v>100</v>
      </c>
      <c r="J99" s="159"/>
      <c r="K99" s="159"/>
    </row>
    <row r="100" spans="1:12" x14ac:dyDescent="0.25">
      <c r="A100" s="8" t="s">
        <v>169</v>
      </c>
      <c r="B100" s="8" t="s">
        <v>108</v>
      </c>
      <c r="C100" s="47" t="s">
        <v>100</v>
      </c>
      <c r="J100" s="8"/>
    </row>
    <row r="101" spans="1:12" x14ac:dyDescent="0.25">
      <c r="A101" s="8" t="s">
        <v>313</v>
      </c>
      <c r="B101" s="8" t="s">
        <v>108</v>
      </c>
      <c r="C101" s="47" t="s">
        <v>32</v>
      </c>
    </row>
    <row r="102" spans="1:12" x14ac:dyDescent="0.25">
      <c r="A102" s="8" t="s">
        <v>302</v>
      </c>
      <c r="B102" s="8" t="s">
        <v>93</v>
      </c>
      <c r="C102" s="47" t="s">
        <v>100</v>
      </c>
    </row>
    <row r="103" spans="1:12" x14ac:dyDescent="0.25">
      <c r="A103" s="8" t="s">
        <v>459</v>
      </c>
      <c r="B103" s="8" t="s">
        <v>330</v>
      </c>
      <c r="C103" s="47" t="s">
        <v>32</v>
      </c>
    </row>
    <row r="104" spans="1:12" x14ac:dyDescent="0.25">
      <c r="A104" s="8" t="s">
        <v>508</v>
      </c>
      <c r="B104" s="8" t="s">
        <v>317</v>
      </c>
      <c r="C104" s="47" t="s">
        <v>100</v>
      </c>
    </row>
    <row r="105" spans="1:12" x14ac:dyDescent="0.25">
      <c r="A105" s="8" t="s">
        <v>121</v>
      </c>
      <c r="B105" s="8" t="s">
        <v>93</v>
      </c>
      <c r="C105" s="47" t="s">
        <v>100</v>
      </c>
    </row>
    <row r="106" spans="1:12" x14ac:dyDescent="0.25">
      <c r="A106" s="8" t="s">
        <v>75</v>
      </c>
      <c r="B106" s="8" t="s">
        <v>94</v>
      </c>
      <c r="C106" s="47" t="s">
        <v>33</v>
      </c>
      <c r="I106" s="159"/>
      <c r="L106" s="2" t="s">
        <v>7</v>
      </c>
    </row>
    <row r="107" spans="1:12" x14ac:dyDescent="0.25">
      <c r="A107" s="8" t="s">
        <v>441</v>
      </c>
      <c r="B107" s="8" t="s">
        <v>314</v>
      </c>
      <c r="C107" s="47" t="s">
        <v>32</v>
      </c>
      <c r="I107" s="159"/>
    </row>
    <row r="108" spans="1:12" x14ac:dyDescent="0.25">
      <c r="A108" s="8" t="s">
        <v>147</v>
      </c>
      <c r="B108" s="8" t="s">
        <v>107</v>
      </c>
      <c r="C108" s="47" t="s">
        <v>33</v>
      </c>
      <c r="I108" s="159"/>
    </row>
    <row r="109" spans="1:12" x14ac:dyDescent="0.25">
      <c r="A109" s="8" t="s">
        <v>255</v>
      </c>
      <c r="B109" s="8" t="s">
        <v>110</v>
      </c>
      <c r="C109" s="47" t="s">
        <v>100</v>
      </c>
      <c r="D109" s="47" t="s">
        <v>67</v>
      </c>
    </row>
    <row r="110" spans="1:12" x14ac:dyDescent="0.25">
      <c r="A110" s="8" t="s">
        <v>332</v>
      </c>
      <c r="B110" s="67" t="s">
        <v>317</v>
      </c>
      <c r="C110" s="47" t="s">
        <v>100</v>
      </c>
      <c r="D110" s="47" t="s">
        <v>67</v>
      </c>
    </row>
    <row r="111" spans="1:12" x14ac:dyDescent="0.25">
      <c r="A111" s="8" t="s">
        <v>333</v>
      </c>
      <c r="B111" s="67" t="s">
        <v>317</v>
      </c>
      <c r="C111" s="47" t="s">
        <v>32</v>
      </c>
    </row>
    <row r="112" spans="1:12" x14ac:dyDescent="0.25">
      <c r="A112" s="8" t="s">
        <v>135</v>
      </c>
      <c r="B112" s="8" t="s">
        <v>93</v>
      </c>
      <c r="C112" s="47" t="s">
        <v>100</v>
      </c>
    </row>
    <row r="113" spans="1:3" x14ac:dyDescent="0.25">
      <c r="A113" s="8" t="s">
        <v>291</v>
      </c>
      <c r="B113" s="8" t="s">
        <v>306</v>
      </c>
      <c r="C113" s="47" t="s">
        <v>32</v>
      </c>
    </row>
    <row r="114" spans="1:3" x14ac:dyDescent="0.25">
      <c r="A114" s="8" t="s">
        <v>141</v>
      </c>
      <c r="B114" s="8" t="s">
        <v>106</v>
      </c>
      <c r="C114" s="47" t="s">
        <v>32</v>
      </c>
    </row>
    <row r="115" spans="1:3" x14ac:dyDescent="0.25">
      <c r="A115" s="8" t="s">
        <v>17</v>
      </c>
      <c r="B115" s="8" t="s">
        <v>63</v>
      </c>
      <c r="C115" s="47" t="s">
        <v>32</v>
      </c>
    </row>
    <row r="116" spans="1:3" x14ac:dyDescent="0.25">
      <c r="A116" s="8" t="s">
        <v>138</v>
      </c>
      <c r="B116" s="8" t="s">
        <v>93</v>
      </c>
      <c r="C116" s="47" t="s">
        <v>100</v>
      </c>
    </row>
    <row r="117" spans="1:3" x14ac:dyDescent="0.25">
      <c r="A117" s="67" t="s">
        <v>375</v>
      </c>
      <c r="B117" s="8" t="s">
        <v>92</v>
      </c>
      <c r="C117" s="47" t="s">
        <v>100</v>
      </c>
    </row>
    <row r="118" spans="1:3" x14ac:dyDescent="0.25">
      <c r="A118" s="8" t="s">
        <v>334</v>
      </c>
      <c r="B118" s="8" t="s">
        <v>92</v>
      </c>
      <c r="C118" s="47" t="s">
        <v>100</v>
      </c>
    </row>
    <row r="119" spans="1:3" x14ac:dyDescent="0.25">
      <c r="A119" s="8" t="s">
        <v>145</v>
      </c>
      <c r="B119" s="8" t="s">
        <v>64</v>
      </c>
      <c r="C119" s="47" t="s">
        <v>100</v>
      </c>
    </row>
    <row r="120" spans="1:3" x14ac:dyDescent="0.25">
      <c r="A120" s="67" t="s">
        <v>517</v>
      </c>
      <c r="B120" s="8" t="s">
        <v>396</v>
      </c>
      <c r="C120" s="47" t="s">
        <v>100</v>
      </c>
    </row>
    <row r="121" spans="1:3" x14ac:dyDescent="0.25">
      <c r="A121" s="8" t="s">
        <v>248</v>
      </c>
      <c r="B121" s="8" t="s">
        <v>110</v>
      </c>
      <c r="C121" s="47" t="s">
        <v>100</v>
      </c>
    </row>
    <row r="122" spans="1:3" x14ac:dyDescent="0.25">
      <c r="A122" s="67" t="s">
        <v>380</v>
      </c>
      <c r="B122" s="67" t="s">
        <v>314</v>
      </c>
      <c r="C122" s="47" t="s">
        <v>32</v>
      </c>
    </row>
    <row r="123" spans="1:3" x14ac:dyDescent="0.25">
      <c r="A123" s="8" t="s">
        <v>207</v>
      </c>
      <c r="B123" s="8" t="s">
        <v>194</v>
      </c>
      <c r="C123" s="47" t="s">
        <v>100</v>
      </c>
    </row>
    <row r="124" spans="1:3" x14ac:dyDescent="0.25">
      <c r="A124" s="8" t="s">
        <v>268</v>
      </c>
      <c r="B124" s="8" t="s">
        <v>92</v>
      </c>
      <c r="C124" s="47" t="s">
        <v>100</v>
      </c>
    </row>
    <row r="125" spans="1:3" x14ac:dyDescent="0.25">
      <c r="A125" s="8" t="s">
        <v>443</v>
      </c>
      <c r="B125" s="67" t="s">
        <v>93</v>
      </c>
      <c r="C125" s="47" t="s">
        <v>32</v>
      </c>
    </row>
    <row r="126" spans="1:3" x14ac:dyDescent="0.25">
      <c r="A126" t="s">
        <v>674</v>
      </c>
      <c r="B126" s="8" t="s">
        <v>314</v>
      </c>
      <c r="C126" s="47" t="s">
        <v>32</v>
      </c>
    </row>
    <row r="127" spans="1:3" x14ac:dyDescent="0.25">
      <c r="A127" t="s">
        <v>681</v>
      </c>
      <c r="B127" s="8" t="s">
        <v>317</v>
      </c>
      <c r="C127" s="47" t="s">
        <v>32</v>
      </c>
    </row>
    <row r="128" spans="1:3" x14ac:dyDescent="0.25">
      <c r="A128" s="8" t="s">
        <v>192</v>
      </c>
      <c r="B128" s="67" t="s">
        <v>110</v>
      </c>
      <c r="C128" s="47" t="s">
        <v>100</v>
      </c>
    </row>
    <row r="129" spans="1:5" x14ac:dyDescent="0.25">
      <c r="A129" s="8" t="s">
        <v>506</v>
      </c>
      <c r="B129" s="8" t="s">
        <v>317</v>
      </c>
      <c r="C129" s="47" t="s">
        <v>32</v>
      </c>
    </row>
    <row r="130" spans="1:5" x14ac:dyDescent="0.25">
      <c r="A130" s="8" t="s">
        <v>152</v>
      </c>
      <c r="B130" s="8" t="s">
        <v>92</v>
      </c>
      <c r="C130" s="47" t="s">
        <v>100</v>
      </c>
    </row>
    <row r="131" spans="1:5" x14ac:dyDescent="0.25">
      <c r="A131" s="8" t="s">
        <v>149</v>
      </c>
      <c r="B131" s="8" t="s">
        <v>107</v>
      </c>
      <c r="C131" s="47" t="s">
        <v>100</v>
      </c>
    </row>
    <row r="132" spans="1:5" x14ac:dyDescent="0.25">
      <c r="A132" s="8" t="s">
        <v>208</v>
      </c>
      <c r="B132" s="8" t="s">
        <v>194</v>
      </c>
      <c r="C132" s="47" t="s">
        <v>100</v>
      </c>
    </row>
    <row r="133" spans="1:5" x14ac:dyDescent="0.25">
      <c r="A133" s="8" t="s">
        <v>231</v>
      </c>
      <c r="B133" s="8" t="s">
        <v>63</v>
      </c>
      <c r="C133" s="47" t="s">
        <v>100</v>
      </c>
    </row>
    <row r="134" spans="1:5" x14ac:dyDescent="0.25">
      <c r="A134" s="8" t="s">
        <v>489</v>
      </c>
      <c r="B134" s="8" t="s">
        <v>94</v>
      </c>
      <c r="C134" s="47" t="s">
        <v>100</v>
      </c>
    </row>
    <row r="135" spans="1:5" x14ac:dyDescent="0.25">
      <c r="A135" s="8" t="s">
        <v>22</v>
      </c>
      <c r="B135" s="8" t="s">
        <v>93</v>
      </c>
      <c r="C135" s="47" t="s">
        <v>32</v>
      </c>
    </row>
    <row r="136" spans="1:5" x14ac:dyDescent="0.25">
      <c r="A136" s="8" t="s">
        <v>259</v>
      </c>
      <c r="B136" s="8" t="s">
        <v>110</v>
      </c>
      <c r="C136" s="47" t="s">
        <v>100</v>
      </c>
    </row>
    <row r="137" spans="1:5" x14ac:dyDescent="0.25">
      <c r="A137" s="8" t="s">
        <v>598</v>
      </c>
      <c r="B137" s="8" t="s">
        <v>63</v>
      </c>
      <c r="C137" s="47" t="s">
        <v>100</v>
      </c>
    </row>
    <row r="138" spans="1:5" x14ac:dyDescent="0.25">
      <c r="A138" s="8" t="s">
        <v>599</v>
      </c>
      <c r="B138" s="8" t="s">
        <v>63</v>
      </c>
      <c r="C138" s="47" t="s">
        <v>100</v>
      </c>
    </row>
    <row r="139" spans="1:5" x14ac:dyDescent="0.25">
      <c r="A139" s="8" t="s">
        <v>408</v>
      </c>
      <c r="B139" s="8" t="s">
        <v>94</v>
      </c>
      <c r="C139" s="47" t="s">
        <v>100</v>
      </c>
    </row>
    <row r="140" spans="1:5" x14ac:dyDescent="0.25">
      <c r="A140" s="8" t="s">
        <v>372</v>
      </c>
      <c r="B140" s="8" t="s">
        <v>94</v>
      </c>
      <c r="C140" s="47" t="s">
        <v>100</v>
      </c>
    </row>
    <row r="141" spans="1:5" x14ac:dyDescent="0.25">
      <c r="A141" s="8" t="s">
        <v>502</v>
      </c>
      <c r="B141" s="8" t="s">
        <v>317</v>
      </c>
      <c r="C141" s="47" t="s">
        <v>100</v>
      </c>
    </row>
    <row r="142" spans="1:5" x14ac:dyDescent="0.25">
      <c r="A142" s="8" t="s">
        <v>296</v>
      </c>
      <c r="B142" s="8" t="s">
        <v>93</v>
      </c>
      <c r="C142" s="47" t="s">
        <v>100</v>
      </c>
    </row>
    <row r="143" spans="1:5" x14ac:dyDescent="0.25">
      <c r="A143" s="67" t="s">
        <v>513</v>
      </c>
      <c r="B143" s="8" t="s">
        <v>110</v>
      </c>
      <c r="C143" s="47" t="s">
        <v>33</v>
      </c>
      <c r="E143" s="47" t="s">
        <v>67</v>
      </c>
    </row>
    <row r="144" spans="1:5" x14ac:dyDescent="0.25">
      <c r="A144" t="s">
        <v>813</v>
      </c>
      <c r="B144" s="8" t="s">
        <v>63</v>
      </c>
      <c r="C144" s="47" t="s">
        <v>100</v>
      </c>
    </row>
    <row r="145" spans="1:9" x14ac:dyDescent="0.25">
      <c r="A145" s="67" t="s">
        <v>370</v>
      </c>
      <c r="B145" s="8" t="s">
        <v>110</v>
      </c>
      <c r="C145" s="47" t="s">
        <v>100</v>
      </c>
    </row>
    <row r="146" spans="1:9" x14ac:dyDescent="0.25">
      <c r="A146" s="8" t="s">
        <v>16</v>
      </c>
      <c r="B146" s="8" t="s">
        <v>92</v>
      </c>
      <c r="C146" s="47" t="s">
        <v>33</v>
      </c>
      <c r="D146" s="47" t="s">
        <v>67</v>
      </c>
    </row>
    <row r="147" spans="1:9" x14ac:dyDescent="0.25">
      <c r="A147" s="8" t="s">
        <v>335</v>
      </c>
      <c r="B147" s="8" t="s">
        <v>93</v>
      </c>
      <c r="C147" s="47" t="s">
        <v>32</v>
      </c>
    </row>
    <row r="148" spans="1:9" x14ac:dyDescent="0.25">
      <c r="A148" s="8" t="s">
        <v>154</v>
      </c>
      <c r="B148" s="8" t="s">
        <v>63</v>
      </c>
      <c r="C148" s="47" t="s">
        <v>33</v>
      </c>
    </row>
    <row r="149" spans="1:9" x14ac:dyDescent="0.25">
      <c r="A149" s="8" t="s">
        <v>253</v>
      </c>
      <c r="B149" s="8" t="s">
        <v>110</v>
      </c>
      <c r="C149" s="47" t="s">
        <v>100</v>
      </c>
    </row>
    <row r="150" spans="1:9" x14ac:dyDescent="0.25">
      <c r="A150" s="8" t="s">
        <v>458</v>
      </c>
      <c r="B150" s="8" t="s">
        <v>355</v>
      </c>
      <c r="C150" s="47" t="s">
        <v>100</v>
      </c>
    </row>
    <row r="151" spans="1:9" x14ac:dyDescent="0.25">
      <c r="A151" s="8" t="s">
        <v>353</v>
      </c>
      <c r="B151" s="8" t="s">
        <v>92</v>
      </c>
      <c r="C151" s="47" t="s">
        <v>100</v>
      </c>
    </row>
    <row r="152" spans="1:9" x14ac:dyDescent="0.25">
      <c r="A152" s="8" t="s">
        <v>488</v>
      </c>
      <c r="B152" s="8" t="s">
        <v>93</v>
      </c>
      <c r="C152" s="47" t="s">
        <v>100</v>
      </c>
    </row>
    <row r="153" spans="1:9" x14ac:dyDescent="0.25">
      <c r="A153" s="8" t="s">
        <v>809</v>
      </c>
      <c r="B153" s="8" t="s">
        <v>304</v>
      </c>
      <c r="C153" s="47" t="s">
        <v>32</v>
      </c>
    </row>
    <row r="154" spans="1:9" x14ac:dyDescent="0.25">
      <c r="A154" s="67" t="s">
        <v>474</v>
      </c>
      <c r="B154" s="8" t="s">
        <v>92</v>
      </c>
      <c r="C154" s="47" t="s">
        <v>100</v>
      </c>
    </row>
    <row r="155" spans="1:9" x14ac:dyDescent="0.25">
      <c r="A155" s="146" t="s">
        <v>604</v>
      </c>
      <c r="B155" s="8" t="s">
        <v>63</v>
      </c>
      <c r="C155" s="47" t="s">
        <v>100</v>
      </c>
    </row>
    <row r="156" spans="1:9" x14ac:dyDescent="0.25">
      <c r="A156" s="8" t="s">
        <v>531</v>
      </c>
      <c r="B156" s="8" t="s">
        <v>355</v>
      </c>
      <c r="C156" s="47" t="s">
        <v>33</v>
      </c>
      <c r="I156" s="159"/>
    </row>
    <row r="157" spans="1:9" x14ac:dyDescent="0.25">
      <c r="A157" s="8" t="s">
        <v>398</v>
      </c>
      <c r="B157" s="8" t="s">
        <v>64</v>
      </c>
      <c r="C157" s="47" t="s">
        <v>100</v>
      </c>
      <c r="I157" s="159"/>
    </row>
    <row r="158" spans="1:9" x14ac:dyDescent="0.25">
      <c r="A158" s="8" t="s">
        <v>285</v>
      </c>
      <c r="B158" s="8" t="s">
        <v>304</v>
      </c>
      <c r="C158" s="47" t="s">
        <v>100</v>
      </c>
      <c r="I158" s="159"/>
    </row>
    <row r="159" spans="1:9" x14ac:dyDescent="0.25">
      <c r="A159" s="67" t="s">
        <v>515</v>
      </c>
      <c r="B159" s="8" t="s">
        <v>314</v>
      </c>
      <c r="C159" s="47" t="s">
        <v>33</v>
      </c>
      <c r="I159" s="159"/>
    </row>
    <row r="160" spans="1:9" x14ac:dyDescent="0.25">
      <c r="A160" s="8" t="s">
        <v>377</v>
      </c>
      <c r="B160" s="8" t="s">
        <v>63</v>
      </c>
      <c r="C160" s="47" t="s">
        <v>100</v>
      </c>
      <c r="D160" s="47" t="s">
        <v>67</v>
      </c>
      <c r="I160" s="159"/>
    </row>
    <row r="161" spans="1:9" x14ac:dyDescent="0.25">
      <c r="A161" s="8" t="s">
        <v>68</v>
      </c>
      <c r="B161" s="8" t="s">
        <v>63</v>
      </c>
      <c r="C161" s="47" t="s">
        <v>32</v>
      </c>
      <c r="I161" s="159"/>
    </row>
    <row r="162" spans="1:9" x14ac:dyDescent="0.25">
      <c r="A162" s="8" t="s">
        <v>228</v>
      </c>
      <c r="B162" s="8" t="s">
        <v>63</v>
      </c>
      <c r="C162" s="47" t="s">
        <v>100</v>
      </c>
    </row>
    <row r="163" spans="1:9" x14ac:dyDescent="0.25">
      <c r="A163" s="8" t="s">
        <v>229</v>
      </c>
      <c r="B163" s="8" t="s">
        <v>63</v>
      </c>
      <c r="C163" s="47" t="s">
        <v>100</v>
      </c>
    </row>
    <row r="164" spans="1:9" x14ac:dyDescent="0.25">
      <c r="A164" s="8" t="s">
        <v>413</v>
      </c>
      <c r="B164" s="8" t="s">
        <v>329</v>
      </c>
      <c r="C164" s="47" t="s">
        <v>32</v>
      </c>
    </row>
    <row r="165" spans="1:9" x14ac:dyDescent="0.25">
      <c r="A165" s="8" t="s">
        <v>129</v>
      </c>
      <c r="B165" s="8" t="s">
        <v>93</v>
      </c>
      <c r="C165" s="47" t="s">
        <v>100</v>
      </c>
    </row>
    <row r="166" spans="1:9" x14ac:dyDescent="0.25">
      <c r="A166" s="8" t="s">
        <v>139</v>
      </c>
      <c r="B166" s="8" t="s">
        <v>93</v>
      </c>
      <c r="C166" s="47" t="s">
        <v>100</v>
      </c>
    </row>
    <row r="167" spans="1:9" x14ac:dyDescent="0.25">
      <c r="A167" s="8" t="s">
        <v>12</v>
      </c>
      <c r="B167" s="8" t="s">
        <v>63</v>
      </c>
      <c r="C167" s="47" t="s">
        <v>32</v>
      </c>
    </row>
    <row r="168" spans="1:9" x14ac:dyDescent="0.25">
      <c r="A168" s="8" t="s">
        <v>269</v>
      </c>
      <c r="B168" s="8" t="s">
        <v>92</v>
      </c>
      <c r="C168" s="47" t="s">
        <v>100</v>
      </c>
    </row>
    <row r="169" spans="1:9" x14ac:dyDescent="0.25">
      <c r="A169" s="8" t="s">
        <v>281</v>
      </c>
      <c r="B169" s="8" t="s">
        <v>93</v>
      </c>
      <c r="C169" s="47" t="s">
        <v>32</v>
      </c>
    </row>
    <row r="170" spans="1:9" x14ac:dyDescent="0.25">
      <c r="A170" s="8" t="s">
        <v>254</v>
      </c>
      <c r="B170" s="8" t="s">
        <v>110</v>
      </c>
      <c r="C170" s="47" t="s">
        <v>100</v>
      </c>
    </row>
    <row r="171" spans="1:9" x14ac:dyDescent="0.25">
      <c r="A171" t="s">
        <v>678</v>
      </c>
      <c r="B171" s="8" t="s">
        <v>745</v>
      </c>
      <c r="C171" s="47" t="s">
        <v>33</v>
      </c>
    </row>
    <row r="172" spans="1:9" x14ac:dyDescent="0.25">
      <c r="A172" s="8" t="s">
        <v>71</v>
      </c>
      <c r="B172" s="8" t="s">
        <v>63</v>
      </c>
      <c r="C172" s="47" t="s">
        <v>100</v>
      </c>
    </row>
    <row r="173" spans="1:9" x14ac:dyDescent="0.25">
      <c r="A173" s="8" t="s">
        <v>156</v>
      </c>
      <c r="B173" s="8" t="s">
        <v>110</v>
      </c>
      <c r="C173" s="47" t="s">
        <v>33</v>
      </c>
    </row>
    <row r="174" spans="1:9" x14ac:dyDescent="0.25">
      <c r="A174" s="8" t="s">
        <v>241</v>
      </c>
      <c r="B174" s="8" t="s">
        <v>107</v>
      </c>
      <c r="C174" s="47" t="s">
        <v>100</v>
      </c>
    </row>
    <row r="175" spans="1:9" x14ac:dyDescent="0.25">
      <c r="A175" s="8" t="s">
        <v>493</v>
      </c>
      <c r="B175" s="8" t="s">
        <v>108</v>
      </c>
      <c r="C175" s="47" t="s">
        <v>100</v>
      </c>
    </row>
    <row r="176" spans="1:9" x14ac:dyDescent="0.25">
      <c r="A176" s="8" t="s">
        <v>249</v>
      </c>
      <c r="B176" s="8" t="s">
        <v>110</v>
      </c>
      <c r="C176" s="47" t="s">
        <v>100</v>
      </c>
    </row>
    <row r="177" spans="1:9" x14ac:dyDescent="0.25">
      <c r="A177" t="s">
        <v>808</v>
      </c>
      <c r="B177" s="8" t="s">
        <v>108</v>
      </c>
      <c r="C177" s="47" t="s">
        <v>32</v>
      </c>
    </row>
    <row r="178" spans="1:9" x14ac:dyDescent="0.25">
      <c r="A178" s="8" t="s">
        <v>14</v>
      </c>
      <c r="B178" s="8" t="s">
        <v>63</v>
      </c>
      <c r="C178" s="47" t="s">
        <v>32</v>
      </c>
      <c r="I178" s="159"/>
    </row>
    <row r="179" spans="1:9" x14ac:dyDescent="0.25">
      <c r="A179" s="8" t="s">
        <v>416</v>
      </c>
      <c r="B179" s="8" t="s">
        <v>93</v>
      </c>
      <c r="C179" s="47" t="s">
        <v>32</v>
      </c>
    </row>
    <row r="180" spans="1:9" x14ac:dyDescent="0.25">
      <c r="A180" s="8" t="s">
        <v>15</v>
      </c>
      <c r="B180" s="9" t="s">
        <v>92</v>
      </c>
      <c r="C180" s="47" t="s">
        <v>32</v>
      </c>
    </row>
    <row r="181" spans="1:9" x14ac:dyDescent="0.25">
      <c r="A181" s="8" t="s">
        <v>39</v>
      </c>
      <c r="B181" s="8" t="s">
        <v>63</v>
      </c>
      <c r="C181" s="47" t="s">
        <v>100</v>
      </c>
    </row>
    <row r="182" spans="1:9" x14ac:dyDescent="0.25">
      <c r="A182" t="s">
        <v>677</v>
      </c>
      <c r="B182" s="8" t="s">
        <v>106</v>
      </c>
      <c r="C182" s="47" t="s">
        <v>33</v>
      </c>
      <c r="D182" s="47" t="s">
        <v>67</v>
      </c>
      <c r="E182" s="47" t="s">
        <v>67</v>
      </c>
      <c r="I182" s="52" t="s">
        <v>7</v>
      </c>
    </row>
    <row r="183" spans="1:9" x14ac:dyDescent="0.25">
      <c r="A183" s="8" t="s">
        <v>284</v>
      </c>
      <c r="B183" s="8" t="s">
        <v>194</v>
      </c>
      <c r="C183" s="47" t="s">
        <v>100</v>
      </c>
    </row>
    <row r="184" spans="1:9" x14ac:dyDescent="0.25">
      <c r="A184" s="8" t="s">
        <v>252</v>
      </c>
      <c r="B184" s="8" t="s">
        <v>110</v>
      </c>
      <c r="C184" s="47" t="s">
        <v>100</v>
      </c>
    </row>
    <row r="185" spans="1:9" x14ac:dyDescent="0.25">
      <c r="A185" s="8" t="s">
        <v>467</v>
      </c>
      <c r="B185" s="8" t="s">
        <v>92</v>
      </c>
      <c r="C185" s="47" t="s">
        <v>100</v>
      </c>
    </row>
    <row r="186" spans="1:9" x14ac:dyDescent="0.25">
      <c r="A186" s="8" t="s">
        <v>161</v>
      </c>
      <c r="B186" s="8" t="s">
        <v>94</v>
      </c>
      <c r="C186" s="47" t="s">
        <v>100</v>
      </c>
    </row>
    <row r="187" spans="1:9" x14ac:dyDescent="0.25">
      <c r="A187" s="8" t="s">
        <v>183</v>
      </c>
      <c r="B187" s="8" t="s">
        <v>108</v>
      </c>
      <c r="C187" s="47" t="s">
        <v>32</v>
      </c>
    </row>
    <row r="188" spans="1:9" x14ac:dyDescent="0.25">
      <c r="A188" s="8" t="s">
        <v>79</v>
      </c>
      <c r="B188" s="8" t="s">
        <v>94</v>
      </c>
      <c r="C188" s="47" t="s">
        <v>100</v>
      </c>
      <c r="D188" s="47" t="s">
        <v>7</v>
      </c>
    </row>
    <row r="189" spans="1:9" x14ac:dyDescent="0.25">
      <c r="A189" s="67" t="s">
        <v>471</v>
      </c>
      <c r="B189" s="8" t="s">
        <v>92</v>
      </c>
      <c r="C189" s="47" t="s">
        <v>100</v>
      </c>
    </row>
    <row r="190" spans="1:9" x14ac:dyDescent="0.25">
      <c r="A190" s="8" t="s">
        <v>534</v>
      </c>
      <c r="B190" s="8" t="s">
        <v>64</v>
      </c>
      <c r="C190" s="47" t="s">
        <v>100</v>
      </c>
    </row>
    <row r="191" spans="1:9" x14ac:dyDescent="0.25">
      <c r="A191" s="8" t="s">
        <v>594</v>
      </c>
      <c r="B191" s="8" t="s">
        <v>194</v>
      </c>
      <c r="C191" s="47" t="s">
        <v>100</v>
      </c>
    </row>
    <row r="192" spans="1:9" x14ac:dyDescent="0.25">
      <c r="A192" s="67" t="s">
        <v>475</v>
      </c>
      <c r="B192" s="8" t="s">
        <v>355</v>
      </c>
      <c r="C192" s="47" t="s">
        <v>100</v>
      </c>
    </row>
    <row r="193" spans="1:5" x14ac:dyDescent="0.25">
      <c r="A193" s="8" t="s">
        <v>271</v>
      </c>
      <c r="B193" s="8" t="s">
        <v>92</v>
      </c>
      <c r="C193" s="47" t="s">
        <v>100</v>
      </c>
    </row>
    <row r="194" spans="1:5" x14ac:dyDescent="0.25">
      <c r="A194" s="8" t="s">
        <v>175</v>
      </c>
      <c r="B194" s="8" t="s">
        <v>92</v>
      </c>
      <c r="C194" s="47" t="s">
        <v>100</v>
      </c>
    </row>
    <row r="195" spans="1:5" x14ac:dyDescent="0.25">
      <c r="A195" s="8" t="s">
        <v>176</v>
      </c>
      <c r="B195" s="8" t="s">
        <v>92</v>
      </c>
      <c r="C195" s="47" t="s">
        <v>100</v>
      </c>
    </row>
    <row r="196" spans="1:5" x14ac:dyDescent="0.25">
      <c r="A196" s="67" t="s">
        <v>521</v>
      </c>
      <c r="B196" s="8" t="s">
        <v>314</v>
      </c>
      <c r="C196" s="47" t="s">
        <v>100</v>
      </c>
    </row>
    <row r="197" spans="1:5" x14ac:dyDescent="0.25">
      <c r="A197" s="8" t="s">
        <v>274</v>
      </c>
      <c r="B197" s="8" t="s">
        <v>92</v>
      </c>
      <c r="C197" s="47" t="s">
        <v>100</v>
      </c>
    </row>
    <row r="198" spans="1:5" x14ac:dyDescent="0.25">
      <c r="A198" s="8" t="s">
        <v>124</v>
      </c>
      <c r="B198" s="8" t="s">
        <v>93</v>
      </c>
      <c r="C198" s="47" t="s">
        <v>100</v>
      </c>
    </row>
    <row r="199" spans="1:5" x14ac:dyDescent="0.25">
      <c r="A199" s="8" t="s">
        <v>177</v>
      </c>
      <c r="B199" s="67" t="s">
        <v>110</v>
      </c>
      <c r="C199" s="47" t="s">
        <v>32</v>
      </c>
    </row>
    <row r="200" spans="1:5" x14ac:dyDescent="0.25">
      <c r="A200" s="67" t="s">
        <v>479</v>
      </c>
      <c r="B200" s="8" t="s">
        <v>92</v>
      </c>
      <c r="C200" s="47" t="s">
        <v>100</v>
      </c>
      <c r="E200" s="47" t="s">
        <v>67</v>
      </c>
    </row>
    <row r="201" spans="1:5" x14ac:dyDescent="0.25">
      <c r="A201" s="8" t="s">
        <v>336</v>
      </c>
      <c r="B201" s="67" t="s">
        <v>317</v>
      </c>
      <c r="C201" s="47" t="s">
        <v>100</v>
      </c>
    </row>
    <row r="202" spans="1:5" x14ac:dyDescent="0.25">
      <c r="A202" s="67" t="s">
        <v>383</v>
      </c>
      <c r="B202" s="8" t="s">
        <v>314</v>
      </c>
      <c r="C202" s="47" t="s">
        <v>100</v>
      </c>
      <c r="E202" s="47" t="s">
        <v>67</v>
      </c>
    </row>
    <row r="203" spans="1:5" x14ac:dyDescent="0.25">
      <c r="A203" s="67" t="s">
        <v>602</v>
      </c>
      <c r="B203" s="8" t="s">
        <v>93</v>
      </c>
      <c r="C203" s="47" t="s">
        <v>100</v>
      </c>
    </row>
    <row r="204" spans="1:5" x14ac:dyDescent="0.25">
      <c r="A204" s="8" t="s">
        <v>258</v>
      </c>
      <c r="B204" s="8" t="s">
        <v>110</v>
      </c>
      <c r="C204" s="47" t="s">
        <v>100</v>
      </c>
    </row>
    <row r="205" spans="1:5" x14ac:dyDescent="0.25">
      <c r="A205" s="8" t="s">
        <v>264</v>
      </c>
      <c r="B205" s="8" t="s">
        <v>194</v>
      </c>
      <c r="C205" s="47" t="s">
        <v>100</v>
      </c>
    </row>
    <row r="206" spans="1:5" x14ac:dyDescent="0.25">
      <c r="A206" s="8" t="s">
        <v>27</v>
      </c>
      <c r="B206" s="8" t="s">
        <v>63</v>
      </c>
      <c r="C206" s="47" t="s">
        <v>32</v>
      </c>
    </row>
    <row r="207" spans="1:5" x14ac:dyDescent="0.25">
      <c r="A207" t="s">
        <v>805</v>
      </c>
      <c r="B207" s="8" t="s">
        <v>108</v>
      </c>
      <c r="C207" s="47" t="s">
        <v>100</v>
      </c>
    </row>
    <row r="208" spans="1:5" x14ac:dyDescent="0.25">
      <c r="A208" s="8" t="s">
        <v>65</v>
      </c>
      <c r="B208" s="8" t="s">
        <v>93</v>
      </c>
      <c r="C208" s="47" t="s">
        <v>32</v>
      </c>
    </row>
    <row r="209" spans="1:5" x14ac:dyDescent="0.25">
      <c r="A209" s="8" t="s">
        <v>123</v>
      </c>
      <c r="B209" s="8" t="s">
        <v>93</v>
      </c>
      <c r="C209" s="47" t="s">
        <v>32</v>
      </c>
      <c r="E209" s="47" t="s">
        <v>67</v>
      </c>
    </row>
    <row r="210" spans="1:5" x14ac:dyDescent="0.25">
      <c r="A210" s="8" t="s">
        <v>250</v>
      </c>
      <c r="B210" s="8" t="s">
        <v>110</v>
      </c>
      <c r="C210" s="47" t="s">
        <v>100</v>
      </c>
    </row>
    <row r="211" spans="1:5" x14ac:dyDescent="0.25">
      <c r="A211" s="8" t="s">
        <v>444</v>
      </c>
      <c r="B211" s="67" t="s">
        <v>448</v>
      </c>
      <c r="C211" s="47" t="s">
        <v>32</v>
      </c>
    </row>
    <row r="212" spans="1:5" x14ac:dyDescent="0.25">
      <c r="A212" s="8" t="s">
        <v>81</v>
      </c>
      <c r="B212" s="8" t="s">
        <v>93</v>
      </c>
      <c r="C212" s="47" t="s">
        <v>100</v>
      </c>
    </row>
    <row r="213" spans="1:5" x14ac:dyDescent="0.25">
      <c r="A213" s="67" t="s">
        <v>476</v>
      </c>
      <c r="B213" s="8" t="s">
        <v>92</v>
      </c>
      <c r="C213" s="47" t="s">
        <v>100</v>
      </c>
    </row>
    <row r="214" spans="1:5" x14ac:dyDescent="0.25">
      <c r="A214" s="67" t="s">
        <v>391</v>
      </c>
      <c r="B214" s="67" t="s">
        <v>314</v>
      </c>
      <c r="C214" s="47" t="s">
        <v>100</v>
      </c>
    </row>
    <row r="215" spans="1:5" x14ac:dyDescent="0.25">
      <c r="A215" s="67" t="s">
        <v>469</v>
      </c>
      <c r="B215" s="8" t="s">
        <v>92</v>
      </c>
      <c r="C215" s="47" t="s">
        <v>100</v>
      </c>
    </row>
    <row r="216" spans="1:5" x14ac:dyDescent="0.25">
      <c r="A216" t="s">
        <v>684</v>
      </c>
      <c r="B216" s="8" t="s">
        <v>93</v>
      </c>
      <c r="C216" s="47" t="s">
        <v>100</v>
      </c>
    </row>
    <row r="217" spans="1:5" x14ac:dyDescent="0.25">
      <c r="A217" s="8" t="s">
        <v>73</v>
      </c>
      <c r="B217" s="8" t="s">
        <v>63</v>
      </c>
      <c r="C217" s="47" t="s">
        <v>33</v>
      </c>
    </row>
    <row r="218" spans="1:5" x14ac:dyDescent="0.25">
      <c r="A218" s="67" t="s">
        <v>384</v>
      </c>
      <c r="B218" s="8" t="s">
        <v>314</v>
      </c>
      <c r="C218" s="47" t="s">
        <v>100</v>
      </c>
    </row>
    <row r="219" spans="1:5" x14ac:dyDescent="0.25">
      <c r="A219" s="8" t="s">
        <v>409</v>
      </c>
      <c r="B219" s="8" t="s">
        <v>93</v>
      </c>
      <c r="C219" s="47" t="s">
        <v>33</v>
      </c>
    </row>
    <row r="220" spans="1:5" x14ac:dyDescent="0.25">
      <c r="A220" s="8" t="s">
        <v>158</v>
      </c>
      <c r="B220" s="8" t="s">
        <v>110</v>
      </c>
      <c r="C220" s="47" t="s">
        <v>33</v>
      </c>
    </row>
    <row r="221" spans="1:5" x14ac:dyDescent="0.25">
      <c r="A221" s="8" t="s">
        <v>153</v>
      </c>
      <c r="B221" s="8" t="s">
        <v>108</v>
      </c>
      <c r="C221" s="47" t="s">
        <v>100</v>
      </c>
    </row>
    <row r="222" spans="1:5" x14ac:dyDescent="0.25">
      <c r="A222" s="8" t="s">
        <v>411</v>
      </c>
      <c r="B222" s="8" t="s">
        <v>94</v>
      </c>
      <c r="C222" s="47" t="s">
        <v>100</v>
      </c>
    </row>
    <row r="223" spans="1:5" x14ac:dyDescent="0.25">
      <c r="A223" s="8" t="s">
        <v>414</v>
      </c>
      <c r="B223" s="8" t="s">
        <v>63</v>
      </c>
      <c r="C223" s="47" t="s">
        <v>100</v>
      </c>
    </row>
    <row r="224" spans="1:5" x14ac:dyDescent="0.25">
      <c r="A224" s="67" t="s">
        <v>522</v>
      </c>
      <c r="B224" s="8" t="s">
        <v>314</v>
      </c>
      <c r="C224" s="47" t="s">
        <v>100</v>
      </c>
    </row>
    <row r="225" spans="1:5" x14ac:dyDescent="0.25">
      <c r="A225" s="8" t="s">
        <v>159</v>
      </c>
      <c r="B225" s="8" t="s">
        <v>110</v>
      </c>
      <c r="C225" s="47" t="s">
        <v>32</v>
      </c>
      <c r="E225" s="47" t="s">
        <v>67</v>
      </c>
    </row>
    <row r="226" spans="1:5" x14ac:dyDescent="0.25">
      <c r="A226" s="8" t="s">
        <v>246</v>
      </c>
      <c r="B226" s="8" t="s">
        <v>110</v>
      </c>
      <c r="C226" s="47" t="s">
        <v>100</v>
      </c>
    </row>
    <row r="227" spans="1:5" x14ac:dyDescent="0.25">
      <c r="A227" t="s">
        <v>675</v>
      </c>
      <c r="B227" s="8" t="s">
        <v>355</v>
      </c>
      <c r="C227" s="47" t="s">
        <v>32</v>
      </c>
    </row>
    <row r="228" spans="1:5" x14ac:dyDescent="0.25">
      <c r="A228" s="8" t="s">
        <v>337</v>
      </c>
      <c r="B228" s="8" t="s">
        <v>329</v>
      </c>
      <c r="C228" s="47" t="s">
        <v>100</v>
      </c>
    </row>
    <row r="229" spans="1:5" x14ac:dyDescent="0.25">
      <c r="A229" s="8" t="s">
        <v>301</v>
      </c>
      <c r="B229" s="67" t="s">
        <v>378</v>
      </c>
      <c r="C229" s="47" t="s">
        <v>32</v>
      </c>
    </row>
    <row r="230" spans="1:5" x14ac:dyDescent="0.25">
      <c r="A230" s="8" t="s">
        <v>20</v>
      </c>
      <c r="B230" s="8" t="s">
        <v>64</v>
      </c>
      <c r="C230" s="47" t="s">
        <v>32</v>
      </c>
    </row>
    <row r="231" spans="1:5" x14ac:dyDescent="0.25">
      <c r="A231" s="8" t="s">
        <v>178</v>
      </c>
      <c r="B231" s="8" t="s">
        <v>94</v>
      </c>
      <c r="C231" s="47" t="s">
        <v>100</v>
      </c>
    </row>
    <row r="232" spans="1:5" x14ac:dyDescent="0.25">
      <c r="A232" s="8" t="s">
        <v>295</v>
      </c>
      <c r="B232" s="8" t="s">
        <v>304</v>
      </c>
      <c r="C232" s="47" t="s">
        <v>33</v>
      </c>
    </row>
    <row r="233" spans="1:5" x14ac:dyDescent="0.25">
      <c r="A233" s="67" t="s">
        <v>404</v>
      </c>
      <c r="B233" s="8" t="s">
        <v>106</v>
      </c>
      <c r="C233" s="47" t="s">
        <v>100</v>
      </c>
    </row>
    <row r="234" spans="1:5" x14ac:dyDescent="0.25">
      <c r="A234" s="8" t="s">
        <v>189</v>
      </c>
      <c r="B234" s="8" t="s">
        <v>64</v>
      </c>
      <c r="C234" s="47" t="s">
        <v>100</v>
      </c>
    </row>
    <row r="235" spans="1:5" x14ac:dyDescent="0.25">
      <c r="A235" s="67" t="s">
        <v>465</v>
      </c>
      <c r="B235" s="8" t="s">
        <v>355</v>
      </c>
      <c r="C235" s="47" t="s">
        <v>32</v>
      </c>
    </row>
    <row r="236" spans="1:5" x14ac:dyDescent="0.25">
      <c r="A236" s="8" t="s">
        <v>490</v>
      </c>
      <c r="B236" s="8" t="s">
        <v>108</v>
      </c>
      <c r="C236" s="47" t="s">
        <v>100</v>
      </c>
    </row>
    <row r="237" spans="1:5" x14ac:dyDescent="0.25">
      <c r="A237" s="8" t="s">
        <v>25</v>
      </c>
      <c r="B237" s="8" t="s">
        <v>63</v>
      </c>
      <c r="C237" s="47" t="s">
        <v>100</v>
      </c>
    </row>
    <row r="238" spans="1:5" x14ac:dyDescent="0.25">
      <c r="A238" s="67" t="s">
        <v>382</v>
      </c>
      <c r="B238" s="67" t="s">
        <v>314</v>
      </c>
      <c r="C238" s="47" t="s">
        <v>33</v>
      </c>
    </row>
    <row r="239" spans="1:5" x14ac:dyDescent="0.25">
      <c r="A239" s="8" t="s">
        <v>495</v>
      </c>
      <c r="B239" s="8" t="s">
        <v>108</v>
      </c>
      <c r="C239" s="47" t="s">
        <v>33</v>
      </c>
    </row>
    <row r="240" spans="1:5" x14ac:dyDescent="0.25">
      <c r="A240" s="8" t="s">
        <v>179</v>
      </c>
      <c r="B240" s="8" t="s">
        <v>92</v>
      </c>
      <c r="C240" s="47" t="s">
        <v>32</v>
      </c>
      <c r="D240" s="47" t="s">
        <v>7</v>
      </c>
      <c r="E240" s="47" t="s">
        <v>67</v>
      </c>
    </row>
    <row r="241" spans="1:12" x14ac:dyDescent="0.25">
      <c r="A241" s="8" t="s">
        <v>270</v>
      </c>
      <c r="B241" s="8" t="s">
        <v>92</v>
      </c>
      <c r="C241" s="47" t="s">
        <v>100</v>
      </c>
    </row>
    <row r="242" spans="1:12" x14ac:dyDescent="0.25">
      <c r="A242" s="8" t="s">
        <v>180</v>
      </c>
      <c r="B242" s="8" t="s">
        <v>92</v>
      </c>
      <c r="C242" s="47" t="s">
        <v>100</v>
      </c>
    </row>
    <row r="243" spans="1:12" x14ac:dyDescent="0.25">
      <c r="A243" s="67" t="s">
        <v>477</v>
      </c>
      <c r="B243" s="8" t="s">
        <v>92</v>
      </c>
      <c r="C243" s="47" t="s">
        <v>100</v>
      </c>
    </row>
    <row r="244" spans="1:12" s="159" customFormat="1" x14ac:dyDescent="0.25">
      <c r="A244" s="8" t="s">
        <v>136</v>
      </c>
      <c r="B244" s="8" t="s">
        <v>93</v>
      </c>
      <c r="C244" s="47" t="s">
        <v>100</v>
      </c>
      <c r="D244" s="47"/>
      <c r="E244" s="47"/>
      <c r="F244" s="8"/>
      <c r="G244" s="47"/>
      <c r="H244" s="8"/>
      <c r="I244"/>
      <c r="J244"/>
      <c r="K244"/>
      <c r="L244"/>
    </row>
    <row r="245" spans="1:12" s="159" customFormat="1" x14ac:dyDescent="0.25">
      <c r="A245" t="s">
        <v>810</v>
      </c>
      <c r="B245" s="8" t="s">
        <v>93</v>
      </c>
      <c r="C245" s="47" t="s">
        <v>100</v>
      </c>
      <c r="D245" s="47"/>
      <c r="E245" s="47"/>
      <c r="F245" s="8"/>
      <c r="G245" s="47"/>
      <c r="H245" s="8"/>
      <c r="I245"/>
      <c r="J245"/>
      <c r="K245"/>
      <c r="L245"/>
    </row>
    <row r="246" spans="1:12" s="159" customFormat="1" x14ac:dyDescent="0.25">
      <c r="A246" s="8" t="s">
        <v>151</v>
      </c>
      <c r="B246" s="8" t="s">
        <v>92</v>
      </c>
      <c r="C246" s="47" t="s">
        <v>32</v>
      </c>
      <c r="D246" s="47"/>
      <c r="E246" s="47"/>
      <c r="F246" s="8"/>
      <c r="G246" s="47"/>
      <c r="H246" s="8"/>
      <c r="I246"/>
      <c r="J246"/>
      <c r="K246"/>
      <c r="L246"/>
    </row>
    <row r="247" spans="1:12" s="159" customFormat="1" x14ac:dyDescent="0.25">
      <c r="A247" t="s">
        <v>807</v>
      </c>
      <c r="B247" s="8" t="s">
        <v>108</v>
      </c>
      <c r="C247" s="47" t="s">
        <v>100</v>
      </c>
      <c r="D247" s="47"/>
      <c r="E247" s="47"/>
      <c r="F247" s="8"/>
      <c r="G247" s="47"/>
      <c r="H247" s="8"/>
      <c r="I247"/>
      <c r="J247"/>
      <c r="K247"/>
      <c r="L247"/>
    </row>
    <row r="248" spans="1:12" s="159" customFormat="1" x14ac:dyDescent="0.25">
      <c r="A248" s="8" t="s">
        <v>593</v>
      </c>
      <c r="B248" s="8" t="s">
        <v>93</v>
      </c>
      <c r="C248" s="47" t="s">
        <v>32</v>
      </c>
      <c r="D248" s="47"/>
      <c r="E248" s="47"/>
      <c r="F248" s="8"/>
      <c r="G248" s="47"/>
      <c r="H248" s="8"/>
      <c r="I248"/>
      <c r="J248"/>
      <c r="K248"/>
      <c r="L248"/>
    </row>
    <row r="249" spans="1:12" s="159" customFormat="1" x14ac:dyDescent="0.25">
      <c r="A249" s="67" t="s">
        <v>389</v>
      </c>
      <c r="B249" s="67" t="s">
        <v>378</v>
      </c>
      <c r="C249" s="47" t="s">
        <v>100</v>
      </c>
      <c r="D249" s="47"/>
      <c r="E249" s="47"/>
      <c r="F249" s="8"/>
      <c r="G249" s="47"/>
      <c r="H249" s="8"/>
      <c r="I249"/>
      <c r="J249"/>
      <c r="K249"/>
      <c r="L249"/>
    </row>
    <row r="250" spans="1:12" s="159" customFormat="1" x14ac:dyDescent="0.25">
      <c r="A250" s="8" t="s">
        <v>277</v>
      </c>
      <c r="B250" s="8" t="s">
        <v>304</v>
      </c>
      <c r="C250" s="47" t="s">
        <v>33</v>
      </c>
      <c r="D250" s="47"/>
      <c r="E250" s="47"/>
      <c r="F250" s="8"/>
      <c r="G250" s="47"/>
      <c r="H250" s="8"/>
      <c r="I250"/>
      <c r="J250"/>
      <c r="K250"/>
      <c r="L250"/>
    </row>
    <row r="251" spans="1:12" s="159" customFormat="1" x14ac:dyDescent="0.25">
      <c r="A251" s="8" t="s">
        <v>256</v>
      </c>
      <c r="B251" s="8" t="s">
        <v>110</v>
      </c>
      <c r="C251" s="47" t="s">
        <v>100</v>
      </c>
      <c r="D251" s="47"/>
      <c r="E251" s="47"/>
      <c r="F251" s="8"/>
      <c r="G251" s="47"/>
      <c r="H251" s="8"/>
      <c r="I251"/>
      <c r="J251"/>
      <c r="K251"/>
      <c r="L251"/>
    </row>
    <row r="252" spans="1:12" s="159" customFormat="1" x14ac:dyDescent="0.25">
      <c r="A252" s="8" t="s">
        <v>600</v>
      </c>
      <c r="B252" s="8" t="s">
        <v>94</v>
      </c>
      <c r="C252" s="47" t="s">
        <v>100</v>
      </c>
      <c r="D252" s="47"/>
      <c r="E252" s="47"/>
      <c r="F252" s="8"/>
      <c r="G252" s="47"/>
      <c r="H252" s="8"/>
      <c r="I252"/>
      <c r="J252"/>
      <c r="K252"/>
      <c r="L252"/>
    </row>
    <row r="253" spans="1:12" s="159" customFormat="1" x14ac:dyDescent="0.25">
      <c r="A253" s="8" t="s">
        <v>276</v>
      </c>
      <c r="B253" s="8" t="s">
        <v>93</v>
      </c>
      <c r="C253" s="47" t="s">
        <v>32</v>
      </c>
      <c r="D253" s="47"/>
      <c r="E253" s="47"/>
      <c r="F253" s="8"/>
      <c r="G253" s="47"/>
      <c r="H253" s="8"/>
      <c r="I253"/>
      <c r="J253"/>
      <c r="K253"/>
      <c r="L253"/>
    </row>
    <row r="254" spans="1:12" s="159" customFormat="1" x14ac:dyDescent="0.25">
      <c r="A254" s="67" t="s">
        <v>524</v>
      </c>
      <c r="B254" s="8" t="s">
        <v>64</v>
      </c>
      <c r="C254" s="47" t="s">
        <v>100</v>
      </c>
      <c r="D254" s="47"/>
      <c r="E254" s="47"/>
      <c r="F254" s="8"/>
      <c r="G254" s="47"/>
      <c r="H254" s="8"/>
      <c r="I254"/>
      <c r="J254"/>
      <c r="K254"/>
      <c r="L254"/>
    </row>
    <row r="255" spans="1:12" s="159" customFormat="1" x14ac:dyDescent="0.25">
      <c r="A255" s="8" t="s">
        <v>350</v>
      </c>
      <c r="B255" s="8" t="s">
        <v>355</v>
      </c>
      <c r="C255" s="47" t="s">
        <v>33</v>
      </c>
      <c r="D255" s="47"/>
      <c r="E255" s="47"/>
      <c r="F255" s="8"/>
      <c r="G255" s="47"/>
      <c r="H255" s="8"/>
      <c r="I255"/>
      <c r="J255"/>
      <c r="K255"/>
      <c r="L255"/>
    </row>
    <row r="256" spans="1:12" s="159" customFormat="1" x14ac:dyDescent="0.25">
      <c r="A256" s="8" t="s">
        <v>415</v>
      </c>
      <c r="B256" s="8" t="s">
        <v>108</v>
      </c>
      <c r="C256" s="47" t="s">
        <v>100</v>
      </c>
      <c r="D256" s="47"/>
      <c r="E256" s="47"/>
      <c r="F256" s="8"/>
      <c r="G256" s="47"/>
      <c r="H256" s="8"/>
      <c r="I256"/>
      <c r="J256"/>
      <c r="K256"/>
      <c r="L256"/>
    </row>
    <row r="257" spans="1:12" s="159" customFormat="1" x14ac:dyDescent="0.25">
      <c r="A257" s="8" t="s">
        <v>215</v>
      </c>
      <c r="B257" s="8" t="s">
        <v>194</v>
      </c>
      <c r="C257" s="47" t="s">
        <v>32</v>
      </c>
      <c r="D257" s="47"/>
      <c r="E257" s="47"/>
      <c r="F257" s="8"/>
      <c r="G257" s="47"/>
      <c r="H257" s="8"/>
      <c r="I257"/>
      <c r="J257"/>
      <c r="K257"/>
      <c r="L257"/>
    </row>
    <row r="258" spans="1:12" s="159" customFormat="1" x14ac:dyDescent="0.25">
      <c r="A258" s="8" t="s">
        <v>76</v>
      </c>
      <c r="B258" s="8" t="s">
        <v>93</v>
      </c>
      <c r="C258" s="47" t="s">
        <v>32</v>
      </c>
      <c r="D258" s="47"/>
      <c r="E258" s="47"/>
      <c r="F258" s="8"/>
      <c r="G258" s="47"/>
      <c r="H258" s="8"/>
      <c r="I258"/>
      <c r="J258"/>
      <c r="K258"/>
      <c r="L258"/>
    </row>
    <row r="259" spans="1:12" s="159" customFormat="1" x14ac:dyDescent="0.25">
      <c r="A259" s="67" t="s">
        <v>520</v>
      </c>
      <c r="B259" s="8" t="s">
        <v>314</v>
      </c>
      <c r="C259" s="47" t="s">
        <v>100</v>
      </c>
      <c r="D259" s="47"/>
      <c r="E259" s="47"/>
      <c r="F259" s="8"/>
      <c r="G259" s="47"/>
      <c r="H259" s="8"/>
      <c r="I259"/>
      <c r="J259"/>
      <c r="K259"/>
      <c r="L259"/>
    </row>
    <row r="260" spans="1:12" s="159" customFormat="1" x14ac:dyDescent="0.25">
      <c r="A260" s="8" t="s">
        <v>29</v>
      </c>
      <c r="B260" s="8" t="s">
        <v>63</v>
      </c>
      <c r="C260" s="47" t="s">
        <v>100</v>
      </c>
      <c r="D260" s="47"/>
      <c r="E260" s="47"/>
      <c r="F260" s="8"/>
      <c r="G260" s="47"/>
      <c r="H260" s="8"/>
      <c r="I260"/>
      <c r="J260"/>
      <c r="K260"/>
      <c r="L260"/>
    </row>
    <row r="261" spans="1:12" s="159" customFormat="1" x14ac:dyDescent="0.25">
      <c r="A261" s="8" t="s">
        <v>503</v>
      </c>
      <c r="B261" s="8" t="s">
        <v>317</v>
      </c>
      <c r="C261" s="47" t="s">
        <v>100</v>
      </c>
      <c r="D261" s="47"/>
      <c r="E261" s="47"/>
      <c r="F261" s="8"/>
      <c r="G261" s="47"/>
      <c r="H261" s="8"/>
      <c r="I261"/>
      <c r="J261"/>
      <c r="K261"/>
      <c r="L261"/>
    </row>
    <row r="262" spans="1:12" s="159" customFormat="1" x14ac:dyDescent="0.25">
      <c r="A262" s="8" t="s">
        <v>457</v>
      </c>
      <c r="B262" s="8" t="s">
        <v>93</v>
      </c>
      <c r="C262" s="47" t="s">
        <v>33</v>
      </c>
      <c r="D262" s="47"/>
      <c r="E262" s="47"/>
      <c r="F262" s="8"/>
      <c r="G262" s="47"/>
      <c r="H262" s="8"/>
      <c r="I262"/>
      <c r="J262"/>
      <c r="K262"/>
      <c r="L262"/>
    </row>
    <row r="263" spans="1:12" s="159" customFormat="1" x14ac:dyDescent="0.25">
      <c r="A263" s="8" t="s">
        <v>181</v>
      </c>
      <c r="B263" s="8" t="s">
        <v>92</v>
      </c>
      <c r="C263" s="47" t="s">
        <v>32</v>
      </c>
      <c r="D263" s="47"/>
      <c r="E263" s="47"/>
      <c r="F263" s="8"/>
      <c r="G263" s="47"/>
      <c r="H263" s="8"/>
      <c r="I263"/>
    </row>
    <row r="264" spans="1:12" s="159" customFormat="1" x14ac:dyDescent="0.25">
      <c r="A264" s="8" t="s">
        <v>422</v>
      </c>
      <c r="B264" s="8" t="s">
        <v>317</v>
      </c>
      <c r="C264" s="47" t="s">
        <v>32</v>
      </c>
      <c r="D264" s="47"/>
      <c r="E264" s="47"/>
      <c r="F264" s="8"/>
      <c r="G264" s="47"/>
      <c r="H264" s="8"/>
      <c r="I264"/>
    </row>
    <row r="265" spans="1:12" x14ac:dyDescent="0.25">
      <c r="A265" s="8" t="s">
        <v>66</v>
      </c>
      <c r="B265" s="8" t="s">
        <v>93</v>
      </c>
      <c r="C265" s="47" t="s">
        <v>32</v>
      </c>
      <c r="D265" s="47" t="s">
        <v>67</v>
      </c>
      <c r="J265" s="159"/>
      <c r="K265" s="159"/>
      <c r="L265" s="159"/>
    </row>
    <row r="266" spans="1:12" x14ac:dyDescent="0.25">
      <c r="A266" s="8" t="s">
        <v>511</v>
      </c>
      <c r="B266" s="8" t="s">
        <v>317</v>
      </c>
      <c r="C266" s="47" t="s">
        <v>100</v>
      </c>
      <c r="J266" s="159"/>
      <c r="K266" s="159"/>
      <c r="L266" s="159"/>
    </row>
    <row r="267" spans="1:12" x14ac:dyDescent="0.25">
      <c r="A267" s="8" t="s">
        <v>280</v>
      </c>
      <c r="B267" s="8" t="s">
        <v>306</v>
      </c>
      <c r="C267" s="47" t="s">
        <v>32</v>
      </c>
      <c r="J267" s="159"/>
      <c r="K267" s="159"/>
    </row>
    <row r="268" spans="1:12" x14ac:dyDescent="0.25">
      <c r="A268" s="8" t="s">
        <v>70</v>
      </c>
      <c r="B268" s="8" t="s">
        <v>93</v>
      </c>
      <c r="C268" s="47" t="s">
        <v>33</v>
      </c>
      <c r="J268" s="159"/>
      <c r="K268" s="159"/>
    </row>
    <row r="269" spans="1:12" x14ac:dyDescent="0.25">
      <c r="A269" s="8" t="s">
        <v>122</v>
      </c>
      <c r="B269" s="8" t="s">
        <v>93</v>
      </c>
      <c r="C269" s="47" t="s">
        <v>32</v>
      </c>
      <c r="J269" s="159"/>
      <c r="K269" s="159"/>
    </row>
    <row r="270" spans="1:12" x14ac:dyDescent="0.25">
      <c r="A270" s="8" t="s">
        <v>410</v>
      </c>
      <c r="B270" s="8" t="s">
        <v>63</v>
      </c>
      <c r="C270" s="47" t="s">
        <v>100</v>
      </c>
      <c r="J270" s="159"/>
      <c r="K270" s="159"/>
    </row>
    <row r="271" spans="1:12" x14ac:dyDescent="0.25">
      <c r="A271" t="s">
        <v>679</v>
      </c>
      <c r="B271" s="8" t="s">
        <v>355</v>
      </c>
      <c r="C271" s="47" t="s">
        <v>100</v>
      </c>
      <c r="J271" s="159"/>
      <c r="K271" s="159"/>
    </row>
    <row r="272" spans="1:12" x14ac:dyDescent="0.25">
      <c r="A272" s="8" t="s">
        <v>504</v>
      </c>
      <c r="B272" s="8" t="s">
        <v>317</v>
      </c>
      <c r="C272" s="47" t="s">
        <v>100</v>
      </c>
      <c r="E272" s="47" t="s">
        <v>67</v>
      </c>
      <c r="J272" s="159"/>
      <c r="K272" s="159"/>
    </row>
    <row r="273" spans="1:12" x14ac:dyDescent="0.25">
      <c r="A273" s="67" t="s">
        <v>381</v>
      </c>
      <c r="B273" s="67" t="s">
        <v>395</v>
      </c>
      <c r="C273" s="47" t="s">
        <v>32</v>
      </c>
      <c r="J273" s="159"/>
      <c r="K273" s="159"/>
      <c r="L273" s="159"/>
    </row>
    <row r="274" spans="1:12" x14ac:dyDescent="0.25">
      <c r="A274" s="8" t="s">
        <v>128</v>
      </c>
      <c r="B274" s="8" t="s">
        <v>93</v>
      </c>
      <c r="C274" s="47" t="s">
        <v>100</v>
      </c>
      <c r="J274" s="159"/>
      <c r="K274" s="159"/>
    </row>
    <row r="275" spans="1:12" x14ac:dyDescent="0.25">
      <c r="A275" s="67" t="s">
        <v>514</v>
      </c>
      <c r="B275" s="8" t="s">
        <v>110</v>
      </c>
      <c r="C275" s="47" t="s">
        <v>32</v>
      </c>
      <c r="E275" s="47" t="s">
        <v>67</v>
      </c>
      <c r="J275" s="159"/>
      <c r="K275" s="159"/>
    </row>
    <row r="276" spans="1:12" x14ac:dyDescent="0.25">
      <c r="A276" s="8" t="s">
        <v>217</v>
      </c>
      <c r="B276" s="8" t="s">
        <v>194</v>
      </c>
      <c r="C276" s="47" t="s">
        <v>100</v>
      </c>
      <c r="J276" s="159"/>
      <c r="K276" s="159"/>
    </row>
    <row r="277" spans="1:12" x14ac:dyDescent="0.25">
      <c r="A277" s="8" t="s">
        <v>487</v>
      </c>
      <c r="B277" s="8" t="s">
        <v>108</v>
      </c>
      <c r="C277" s="47" t="s">
        <v>100</v>
      </c>
      <c r="J277" s="159"/>
      <c r="K277" s="159"/>
    </row>
    <row r="278" spans="1:12" x14ac:dyDescent="0.25">
      <c r="A278" s="8" t="s">
        <v>338</v>
      </c>
      <c r="B278" s="8" t="s">
        <v>329</v>
      </c>
      <c r="C278" s="47" t="s">
        <v>32</v>
      </c>
      <c r="J278" s="159"/>
      <c r="K278" s="159"/>
    </row>
    <row r="279" spans="1:12" x14ac:dyDescent="0.25">
      <c r="A279" s="8" t="s">
        <v>533</v>
      </c>
      <c r="B279" s="8" t="s">
        <v>64</v>
      </c>
      <c r="C279" s="47" t="s">
        <v>100</v>
      </c>
      <c r="J279" s="159"/>
      <c r="K279" s="159"/>
    </row>
    <row r="280" spans="1:12" x14ac:dyDescent="0.25">
      <c r="A280" s="8" t="s">
        <v>286</v>
      </c>
      <c r="B280" s="8" t="s">
        <v>304</v>
      </c>
      <c r="C280" s="47" t="s">
        <v>100</v>
      </c>
      <c r="J280" s="159"/>
      <c r="K280" s="159"/>
    </row>
    <row r="281" spans="1:12" x14ac:dyDescent="0.25">
      <c r="A281" s="67" t="s">
        <v>385</v>
      </c>
      <c r="B281" s="8" t="s">
        <v>314</v>
      </c>
      <c r="C281" s="47" t="s">
        <v>100</v>
      </c>
      <c r="J281" s="159"/>
      <c r="K281" s="159"/>
    </row>
    <row r="282" spans="1:12" x14ac:dyDescent="0.25">
      <c r="A282" s="67" t="s">
        <v>518</v>
      </c>
      <c r="B282" s="8" t="s">
        <v>314</v>
      </c>
      <c r="C282" s="47" t="s">
        <v>100</v>
      </c>
      <c r="I282" s="159"/>
      <c r="J282" s="8"/>
    </row>
    <row r="283" spans="1:12" x14ac:dyDescent="0.25">
      <c r="A283" s="8" t="s">
        <v>218</v>
      </c>
      <c r="B283" s="8" t="s">
        <v>194</v>
      </c>
      <c r="C283" s="47" t="s">
        <v>100</v>
      </c>
      <c r="D283" s="47" t="s">
        <v>67</v>
      </c>
      <c r="I283" s="159"/>
    </row>
    <row r="284" spans="1:12" x14ac:dyDescent="0.25">
      <c r="A284" s="8" t="s">
        <v>501</v>
      </c>
      <c r="B284" s="8" t="s">
        <v>317</v>
      </c>
      <c r="C284" s="47" t="s">
        <v>33</v>
      </c>
      <c r="I284" s="159"/>
      <c r="J284" s="159"/>
      <c r="K284" s="159"/>
    </row>
    <row r="285" spans="1:12" x14ac:dyDescent="0.25">
      <c r="A285" s="8" t="s">
        <v>130</v>
      </c>
      <c r="B285" s="8" t="s">
        <v>93</v>
      </c>
      <c r="C285" s="47" t="s">
        <v>100</v>
      </c>
      <c r="I285" s="159"/>
    </row>
    <row r="286" spans="1:12" x14ac:dyDescent="0.25">
      <c r="A286" s="8" t="s">
        <v>597</v>
      </c>
      <c r="B286" s="8" t="s">
        <v>329</v>
      </c>
      <c r="C286" s="47" t="s">
        <v>33</v>
      </c>
      <c r="I286" s="159"/>
    </row>
    <row r="287" spans="1:12" x14ac:dyDescent="0.25">
      <c r="A287" t="s">
        <v>676</v>
      </c>
      <c r="B287" s="8" t="s">
        <v>93</v>
      </c>
      <c r="C287" s="47" t="s">
        <v>32</v>
      </c>
      <c r="I287" s="159"/>
    </row>
    <row r="288" spans="1:12" x14ac:dyDescent="0.25">
      <c r="A288" s="67" t="s">
        <v>472</v>
      </c>
      <c r="B288" s="8" t="s">
        <v>92</v>
      </c>
      <c r="C288" s="47" t="s">
        <v>100</v>
      </c>
      <c r="I288" s="159"/>
    </row>
    <row r="289" spans="1:9" x14ac:dyDescent="0.25">
      <c r="A289" s="8" t="s">
        <v>275</v>
      </c>
      <c r="B289" s="8" t="s">
        <v>92</v>
      </c>
      <c r="C289" s="47" t="s">
        <v>100</v>
      </c>
      <c r="I289" s="159"/>
    </row>
    <row r="290" spans="1:9" x14ac:dyDescent="0.25">
      <c r="A290" s="8" t="s">
        <v>509</v>
      </c>
      <c r="B290" s="8" t="s">
        <v>317</v>
      </c>
      <c r="C290" s="47" t="s">
        <v>100</v>
      </c>
      <c r="I290" s="159"/>
    </row>
    <row r="291" spans="1:9" x14ac:dyDescent="0.25">
      <c r="A291" s="8" t="s">
        <v>279</v>
      </c>
      <c r="B291" s="8" t="s">
        <v>396</v>
      </c>
      <c r="C291" s="47" t="s">
        <v>32</v>
      </c>
      <c r="I291" s="159"/>
    </row>
    <row r="292" spans="1:9" x14ac:dyDescent="0.25">
      <c r="A292" t="s">
        <v>812</v>
      </c>
      <c r="B292" s="8" t="s">
        <v>108</v>
      </c>
      <c r="C292" s="47" t="s">
        <v>100</v>
      </c>
    </row>
    <row r="293" spans="1:9" x14ac:dyDescent="0.25">
      <c r="A293" s="8" t="s">
        <v>220</v>
      </c>
      <c r="B293" s="8" t="s">
        <v>194</v>
      </c>
      <c r="C293" s="47" t="s">
        <v>100</v>
      </c>
    </row>
    <row r="294" spans="1:9" x14ac:dyDescent="0.25">
      <c r="A294" s="8" t="s">
        <v>221</v>
      </c>
      <c r="B294" s="8" t="s">
        <v>194</v>
      </c>
      <c r="C294" s="47" t="s">
        <v>100</v>
      </c>
      <c r="I294" s="159"/>
    </row>
    <row r="295" spans="1:9" x14ac:dyDescent="0.25">
      <c r="A295" s="8" t="s">
        <v>287</v>
      </c>
      <c r="B295" s="8" t="s">
        <v>329</v>
      </c>
      <c r="C295" s="47" t="s">
        <v>32</v>
      </c>
    </row>
    <row r="296" spans="1:9" x14ac:dyDescent="0.25">
      <c r="A296" s="8" t="s">
        <v>238</v>
      </c>
      <c r="B296" s="8" t="s">
        <v>63</v>
      </c>
      <c r="C296" s="47" t="s">
        <v>100</v>
      </c>
    </row>
    <row r="297" spans="1:9" x14ac:dyDescent="0.25">
      <c r="A297" s="8" t="s">
        <v>182</v>
      </c>
      <c r="B297" s="8" t="s">
        <v>92</v>
      </c>
      <c r="C297" s="47" t="s">
        <v>32</v>
      </c>
    </row>
    <row r="298" spans="1:9" x14ac:dyDescent="0.25">
      <c r="A298" s="8" t="s">
        <v>273</v>
      </c>
      <c r="B298" s="8" t="s">
        <v>109</v>
      </c>
      <c r="C298" s="47" t="s">
        <v>100</v>
      </c>
    </row>
    <row r="299" spans="1:9" x14ac:dyDescent="0.25">
      <c r="A299" s="67" t="s">
        <v>393</v>
      </c>
      <c r="B299" s="67" t="s">
        <v>314</v>
      </c>
      <c r="C299" s="47" t="s">
        <v>100</v>
      </c>
    </row>
    <row r="300" spans="1:9" x14ac:dyDescent="0.25">
      <c r="A300" s="8" t="s">
        <v>243</v>
      </c>
      <c r="B300" s="8" t="s">
        <v>110</v>
      </c>
      <c r="C300" s="47" t="s">
        <v>100</v>
      </c>
    </row>
    <row r="301" spans="1:9" x14ac:dyDescent="0.25">
      <c r="A301" s="8" t="s">
        <v>349</v>
      </c>
      <c r="B301" s="8" t="s">
        <v>108</v>
      </c>
      <c r="C301" s="47" t="s">
        <v>32</v>
      </c>
    </row>
    <row r="302" spans="1:9" x14ac:dyDescent="0.25">
      <c r="A302" s="8" t="s">
        <v>354</v>
      </c>
      <c r="B302" s="8" t="s">
        <v>92</v>
      </c>
      <c r="C302" s="47" t="s">
        <v>100</v>
      </c>
    </row>
    <row r="303" spans="1:9" x14ac:dyDescent="0.25">
      <c r="A303" s="8" t="s">
        <v>601</v>
      </c>
      <c r="B303" s="8" t="s">
        <v>63</v>
      </c>
      <c r="C303" s="47" t="s">
        <v>100</v>
      </c>
    </row>
    <row r="304" spans="1:9" x14ac:dyDescent="0.25">
      <c r="A304" s="8" t="s">
        <v>397</v>
      </c>
      <c r="B304" s="8" t="s">
        <v>93</v>
      </c>
      <c r="C304" s="47" t="s">
        <v>32</v>
      </c>
    </row>
    <row r="305" spans="1:5" x14ac:dyDescent="0.25">
      <c r="A305" s="8" t="s">
        <v>142</v>
      </c>
      <c r="B305" s="8" t="s">
        <v>106</v>
      </c>
      <c r="C305" s="47" t="s">
        <v>32</v>
      </c>
    </row>
    <row r="306" spans="1:5" x14ac:dyDescent="0.25">
      <c r="A306" s="8" t="s">
        <v>339</v>
      </c>
      <c r="B306" s="8" t="s">
        <v>330</v>
      </c>
      <c r="C306" s="47" t="s">
        <v>33</v>
      </c>
    </row>
    <row r="307" spans="1:5" x14ac:dyDescent="0.25">
      <c r="A307" s="8" t="s">
        <v>289</v>
      </c>
      <c r="B307" s="8" t="s">
        <v>93</v>
      </c>
      <c r="C307" s="47" t="s">
        <v>100</v>
      </c>
    </row>
    <row r="308" spans="1:5" x14ac:dyDescent="0.25">
      <c r="A308" s="67" t="s">
        <v>478</v>
      </c>
      <c r="B308" s="8" t="s">
        <v>92</v>
      </c>
      <c r="C308" s="47" t="s">
        <v>100</v>
      </c>
      <c r="E308" s="47" t="s">
        <v>67</v>
      </c>
    </row>
    <row r="309" spans="1:5" x14ac:dyDescent="0.25">
      <c r="A309" s="8" t="s">
        <v>251</v>
      </c>
      <c r="B309" s="8" t="s">
        <v>110</v>
      </c>
      <c r="C309" s="47" t="s">
        <v>100</v>
      </c>
    </row>
    <row r="310" spans="1:5" x14ac:dyDescent="0.25">
      <c r="A310" s="8" t="s">
        <v>491</v>
      </c>
      <c r="B310" s="8" t="s">
        <v>108</v>
      </c>
      <c r="C310" s="47" t="s">
        <v>100</v>
      </c>
    </row>
    <row r="311" spans="1:5" x14ac:dyDescent="0.25">
      <c r="A311" s="8" t="s">
        <v>30</v>
      </c>
      <c r="B311" s="8" t="s">
        <v>92</v>
      </c>
      <c r="C311" s="47" t="s">
        <v>33</v>
      </c>
    </row>
    <row r="312" spans="1:5" x14ac:dyDescent="0.25">
      <c r="A312" s="8" t="s">
        <v>160</v>
      </c>
      <c r="B312" s="8" t="s">
        <v>110</v>
      </c>
      <c r="C312" s="47" t="s">
        <v>100</v>
      </c>
    </row>
    <row r="313" spans="1:5" x14ac:dyDescent="0.25">
      <c r="A313" s="8" t="s">
        <v>244</v>
      </c>
      <c r="B313" s="8" t="s">
        <v>92</v>
      </c>
      <c r="C313" s="47" t="s">
        <v>32</v>
      </c>
    </row>
    <row r="326" spans="1:7" ht="18.75" x14ac:dyDescent="0.3">
      <c r="A326" s="243" t="s">
        <v>423</v>
      </c>
    </row>
    <row r="327" spans="1:7" x14ac:dyDescent="0.25">
      <c r="A327" s="8" t="s">
        <v>195</v>
      </c>
      <c r="B327" s="8" t="s">
        <v>194</v>
      </c>
      <c r="D327" s="47" t="s">
        <v>67</v>
      </c>
      <c r="G327" s="47" t="s">
        <v>91</v>
      </c>
    </row>
    <row r="328" spans="1:7" x14ac:dyDescent="0.25">
      <c r="A328" s="8" t="s">
        <v>419</v>
      </c>
      <c r="B328" s="8" t="s">
        <v>194</v>
      </c>
      <c r="G328" s="47" t="s">
        <v>91</v>
      </c>
    </row>
    <row r="329" spans="1:7" x14ac:dyDescent="0.25">
      <c r="A329" s="8" t="s">
        <v>197</v>
      </c>
      <c r="B329" s="8" t="s">
        <v>194</v>
      </c>
      <c r="C329" s="47" t="s">
        <v>7</v>
      </c>
      <c r="G329" s="47" t="s">
        <v>91</v>
      </c>
    </row>
    <row r="330" spans="1:7" x14ac:dyDescent="0.25">
      <c r="A330" s="8" t="s">
        <v>13</v>
      </c>
      <c r="B330" s="8" t="s">
        <v>63</v>
      </c>
      <c r="G330" s="47" t="s">
        <v>91</v>
      </c>
    </row>
    <row r="331" spans="1:7" x14ac:dyDescent="0.25">
      <c r="A331" s="8" t="s">
        <v>198</v>
      </c>
      <c r="B331" s="67" t="s">
        <v>194</v>
      </c>
      <c r="G331" s="47" t="s">
        <v>91</v>
      </c>
    </row>
    <row r="332" spans="1:7" x14ac:dyDescent="0.25">
      <c r="A332" s="8" t="s">
        <v>199</v>
      </c>
      <c r="B332" s="8" t="s">
        <v>194</v>
      </c>
      <c r="G332" s="47" t="s">
        <v>91</v>
      </c>
    </row>
    <row r="333" spans="1:7" x14ac:dyDescent="0.25">
      <c r="A333" s="8" t="s">
        <v>200</v>
      </c>
      <c r="B333" s="8" t="s">
        <v>194</v>
      </c>
      <c r="G333" s="47" t="s">
        <v>91</v>
      </c>
    </row>
    <row r="334" spans="1:7" x14ac:dyDescent="0.25">
      <c r="A334" s="8" t="s">
        <v>187</v>
      </c>
      <c r="B334" s="67" t="s">
        <v>110</v>
      </c>
      <c r="D334" s="47" t="s">
        <v>67</v>
      </c>
      <c r="G334" s="47" t="s">
        <v>91</v>
      </c>
    </row>
    <row r="335" spans="1:7" x14ac:dyDescent="0.25">
      <c r="A335" s="8" t="s">
        <v>445</v>
      </c>
      <c r="B335" s="8" t="s">
        <v>108</v>
      </c>
      <c r="G335" s="47" t="s">
        <v>91</v>
      </c>
    </row>
    <row r="336" spans="1:7" x14ac:dyDescent="0.25">
      <c r="A336" s="8" t="s">
        <v>201</v>
      </c>
      <c r="B336" s="8" t="s">
        <v>194</v>
      </c>
      <c r="G336" s="47" t="s">
        <v>91</v>
      </c>
    </row>
    <row r="337" spans="1:11" x14ac:dyDescent="0.25">
      <c r="A337" s="8" t="s">
        <v>237</v>
      </c>
      <c r="B337" s="8" t="s">
        <v>194</v>
      </c>
      <c r="G337" s="47" t="s">
        <v>91</v>
      </c>
    </row>
    <row r="338" spans="1:11" x14ac:dyDescent="0.25">
      <c r="A338" s="8" t="s">
        <v>86</v>
      </c>
      <c r="B338" s="8" t="s">
        <v>63</v>
      </c>
      <c r="G338" s="47" t="s">
        <v>91</v>
      </c>
    </row>
    <row r="339" spans="1:11" x14ac:dyDescent="0.25">
      <c r="A339" s="8" t="s">
        <v>202</v>
      </c>
      <c r="B339" s="8" t="s">
        <v>194</v>
      </c>
      <c r="G339" s="47" t="s">
        <v>91</v>
      </c>
    </row>
    <row r="340" spans="1:11" x14ac:dyDescent="0.25">
      <c r="A340" s="8" t="s">
        <v>185</v>
      </c>
      <c r="B340" s="67" t="s">
        <v>110</v>
      </c>
      <c r="G340" s="47" t="s">
        <v>91</v>
      </c>
    </row>
    <row r="341" spans="1:11" x14ac:dyDescent="0.25">
      <c r="A341" s="8" t="s">
        <v>283</v>
      </c>
      <c r="B341" s="8" t="s">
        <v>93</v>
      </c>
      <c r="G341" s="47" t="s">
        <v>91</v>
      </c>
    </row>
    <row r="342" spans="1:11" x14ac:dyDescent="0.25">
      <c r="A342" s="8" t="s">
        <v>186</v>
      </c>
      <c r="B342" s="67" t="s">
        <v>110</v>
      </c>
      <c r="E342" s="47" t="s">
        <v>67</v>
      </c>
      <c r="G342" s="47" t="s">
        <v>91</v>
      </c>
    </row>
    <row r="343" spans="1:11" x14ac:dyDescent="0.25">
      <c r="A343" s="146" t="s">
        <v>606</v>
      </c>
      <c r="B343" s="8" t="s">
        <v>194</v>
      </c>
      <c r="G343" s="47" t="s">
        <v>91</v>
      </c>
    </row>
    <row r="344" spans="1:11" x14ac:dyDescent="0.25">
      <c r="A344" s="8" t="s">
        <v>262</v>
      </c>
      <c r="B344" s="8" t="s">
        <v>194</v>
      </c>
      <c r="G344" s="47" t="s">
        <v>91</v>
      </c>
    </row>
    <row r="345" spans="1:11" x14ac:dyDescent="0.25">
      <c r="A345" s="8" t="s">
        <v>82</v>
      </c>
      <c r="B345" s="8" t="s">
        <v>63</v>
      </c>
      <c r="G345" s="47" t="s">
        <v>91</v>
      </c>
    </row>
    <row r="346" spans="1:11" x14ac:dyDescent="0.25">
      <c r="A346" s="8" t="s">
        <v>235</v>
      </c>
      <c r="B346" s="8" t="s">
        <v>63</v>
      </c>
      <c r="G346" s="47" t="s">
        <v>91</v>
      </c>
    </row>
    <row r="347" spans="1:11" x14ac:dyDescent="0.25">
      <c r="A347" s="8" t="s">
        <v>263</v>
      </c>
      <c r="B347" s="8" t="s">
        <v>194</v>
      </c>
      <c r="G347" s="47" t="s">
        <v>91</v>
      </c>
    </row>
    <row r="348" spans="1:11" x14ac:dyDescent="0.25">
      <c r="A348" t="s">
        <v>657</v>
      </c>
      <c r="B348" s="8" t="s">
        <v>194</v>
      </c>
      <c r="G348" s="47" t="s">
        <v>91</v>
      </c>
    </row>
    <row r="349" spans="1:11" x14ac:dyDescent="0.25">
      <c r="A349" s="8" t="s">
        <v>225</v>
      </c>
      <c r="B349" s="8" t="s">
        <v>194</v>
      </c>
      <c r="D349" s="47" t="s">
        <v>67</v>
      </c>
      <c r="G349" s="47" t="s">
        <v>91</v>
      </c>
    </row>
    <row r="350" spans="1:11" x14ac:dyDescent="0.25">
      <c r="A350" s="8" t="s">
        <v>203</v>
      </c>
      <c r="B350" s="8" t="s">
        <v>194</v>
      </c>
      <c r="G350" s="47" t="s">
        <v>91</v>
      </c>
    </row>
    <row r="351" spans="1:11" x14ac:dyDescent="0.25">
      <c r="A351" s="8" t="s">
        <v>204</v>
      </c>
      <c r="B351" s="8" t="s">
        <v>194</v>
      </c>
      <c r="G351" s="47" t="s">
        <v>91</v>
      </c>
    </row>
    <row r="352" spans="1:11" s="159" customFormat="1" x14ac:dyDescent="0.25">
      <c r="A352" s="8" t="s">
        <v>205</v>
      </c>
      <c r="B352" s="8" t="s">
        <v>194</v>
      </c>
      <c r="C352" s="47"/>
      <c r="D352" s="47"/>
      <c r="E352" s="47"/>
      <c r="F352" s="8"/>
      <c r="G352" s="47" t="s">
        <v>91</v>
      </c>
      <c r="H352" s="8"/>
      <c r="I352"/>
      <c r="J352"/>
      <c r="K352"/>
    </row>
    <row r="353" spans="1:11" s="159" customFormat="1" x14ac:dyDescent="0.25">
      <c r="A353" s="8" t="s">
        <v>206</v>
      </c>
      <c r="B353" s="8" t="s">
        <v>194</v>
      </c>
      <c r="C353" s="47"/>
      <c r="D353" s="47"/>
      <c r="E353" s="47"/>
      <c r="F353" s="8"/>
      <c r="G353" s="47" t="s">
        <v>91</v>
      </c>
      <c r="H353" s="8"/>
      <c r="I353"/>
      <c r="J353"/>
      <c r="K353"/>
    </row>
    <row r="354" spans="1:11" x14ac:dyDescent="0.25">
      <c r="A354" s="8" t="s">
        <v>224</v>
      </c>
      <c r="B354" s="8" t="s">
        <v>194</v>
      </c>
      <c r="G354" s="47" t="s">
        <v>91</v>
      </c>
    </row>
    <row r="355" spans="1:11" x14ac:dyDescent="0.25">
      <c r="A355" s="8" t="s">
        <v>236</v>
      </c>
      <c r="B355" s="8" t="s">
        <v>194</v>
      </c>
      <c r="G355" s="47" t="s">
        <v>91</v>
      </c>
    </row>
    <row r="356" spans="1:11" x14ac:dyDescent="0.25">
      <c r="A356" s="8" t="s">
        <v>496</v>
      </c>
      <c r="B356" s="8" t="s">
        <v>108</v>
      </c>
      <c r="G356" s="47" t="s">
        <v>91</v>
      </c>
    </row>
    <row r="357" spans="1:11" x14ac:dyDescent="0.25">
      <c r="A357" s="8" t="s">
        <v>24</v>
      </c>
      <c r="B357" s="8" t="s">
        <v>63</v>
      </c>
      <c r="G357" s="47" t="s">
        <v>91</v>
      </c>
    </row>
    <row r="358" spans="1:11" x14ac:dyDescent="0.25">
      <c r="A358" s="8" t="s">
        <v>209</v>
      </c>
      <c r="B358" s="8" t="s">
        <v>108</v>
      </c>
      <c r="G358" s="47" t="s">
        <v>91</v>
      </c>
    </row>
    <row r="359" spans="1:11" x14ac:dyDescent="0.25">
      <c r="A359" s="8" t="s">
        <v>210</v>
      </c>
      <c r="B359" s="8" t="s">
        <v>194</v>
      </c>
      <c r="G359" s="47" t="s">
        <v>91</v>
      </c>
    </row>
    <row r="360" spans="1:11" x14ac:dyDescent="0.25">
      <c r="A360" s="8" t="s">
        <v>446</v>
      </c>
      <c r="B360" s="8" t="s">
        <v>93</v>
      </c>
      <c r="G360" s="47" t="s">
        <v>91</v>
      </c>
    </row>
    <row r="361" spans="1:11" x14ac:dyDescent="0.25">
      <c r="A361" s="67" t="s">
        <v>390</v>
      </c>
      <c r="B361" s="67" t="s">
        <v>314</v>
      </c>
      <c r="C361" s="47" t="s">
        <v>100</v>
      </c>
      <c r="G361" s="47" t="s">
        <v>91</v>
      </c>
    </row>
    <row r="362" spans="1:11" x14ac:dyDescent="0.25">
      <c r="A362" s="67" t="s">
        <v>605</v>
      </c>
      <c r="B362" s="8" t="s">
        <v>194</v>
      </c>
      <c r="D362" s="47" t="s">
        <v>67</v>
      </c>
      <c r="G362" s="47" t="s">
        <v>91</v>
      </c>
    </row>
    <row r="363" spans="1:11" x14ac:dyDescent="0.25">
      <c r="A363" s="8" t="s">
        <v>71</v>
      </c>
      <c r="B363" s="8" t="s">
        <v>63</v>
      </c>
      <c r="C363" s="47" t="s">
        <v>100</v>
      </c>
      <c r="G363" s="47" t="s">
        <v>91</v>
      </c>
    </row>
    <row r="364" spans="1:11" x14ac:dyDescent="0.25">
      <c r="A364" s="8" t="s">
        <v>146</v>
      </c>
      <c r="B364" s="8" t="s">
        <v>64</v>
      </c>
      <c r="G364" s="47" t="s">
        <v>91</v>
      </c>
    </row>
    <row r="365" spans="1:11" x14ac:dyDescent="0.25">
      <c r="A365" s="8" t="s">
        <v>211</v>
      </c>
      <c r="B365" s="8" t="s">
        <v>194</v>
      </c>
      <c r="G365" s="47" t="s">
        <v>91</v>
      </c>
    </row>
    <row r="366" spans="1:11" x14ac:dyDescent="0.25">
      <c r="A366" s="8" t="s">
        <v>497</v>
      </c>
      <c r="B366" s="8" t="s">
        <v>108</v>
      </c>
      <c r="G366" s="47" t="s">
        <v>91</v>
      </c>
    </row>
    <row r="367" spans="1:11" x14ac:dyDescent="0.25">
      <c r="A367" s="8" t="s">
        <v>188</v>
      </c>
      <c r="B367" s="8" t="s">
        <v>108</v>
      </c>
      <c r="G367" s="47" t="s">
        <v>91</v>
      </c>
    </row>
    <row r="368" spans="1:11" x14ac:dyDescent="0.25">
      <c r="A368" s="8" t="s">
        <v>137</v>
      </c>
      <c r="B368" s="8" t="s">
        <v>93</v>
      </c>
      <c r="C368" s="47" t="s">
        <v>7</v>
      </c>
      <c r="G368" s="47" t="s">
        <v>91</v>
      </c>
    </row>
    <row r="369" spans="1:11" x14ac:dyDescent="0.25">
      <c r="A369" s="67" t="s">
        <v>394</v>
      </c>
      <c r="B369" s="67" t="s">
        <v>314</v>
      </c>
      <c r="C369" s="47" t="s">
        <v>100</v>
      </c>
      <c r="G369" s="47" t="s">
        <v>91</v>
      </c>
    </row>
    <row r="370" spans="1:11" x14ac:dyDescent="0.25">
      <c r="A370" t="s">
        <v>685</v>
      </c>
      <c r="B370" s="8" t="s">
        <v>93</v>
      </c>
      <c r="G370" s="47" t="s">
        <v>91</v>
      </c>
    </row>
    <row r="371" spans="1:11" x14ac:dyDescent="0.25">
      <c r="A371" t="s">
        <v>686</v>
      </c>
      <c r="B371" s="8" t="s">
        <v>93</v>
      </c>
      <c r="G371" s="47" t="s">
        <v>91</v>
      </c>
    </row>
    <row r="372" spans="1:11" x14ac:dyDescent="0.25">
      <c r="A372" s="8" t="s">
        <v>134</v>
      </c>
      <c r="B372" s="8" t="s">
        <v>93</v>
      </c>
      <c r="G372" s="47" t="s">
        <v>91</v>
      </c>
    </row>
    <row r="373" spans="1:11" x14ac:dyDescent="0.25">
      <c r="A373" t="s">
        <v>744</v>
      </c>
      <c r="B373" s="8" t="s">
        <v>93</v>
      </c>
      <c r="G373" s="47" t="s">
        <v>91</v>
      </c>
    </row>
    <row r="374" spans="1:11" x14ac:dyDescent="0.25">
      <c r="A374" s="8" t="s">
        <v>294</v>
      </c>
      <c r="B374" s="8" t="s">
        <v>307</v>
      </c>
      <c r="C374" s="47" t="s">
        <v>7</v>
      </c>
      <c r="G374" s="47" t="s">
        <v>91</v>
      </c>
    </row>
    <row r="375" spans="1:11" x14ac:dyDescent="0.25">
      <c r="A375" s="8" t="s">
        <v>80</v>
      </c>
      <c r="B375" s="8" t="s">
        <v>63</v>
      </c>
      <c r="D375" s="47" t="s">
        <v>67</v>
      </c>
      <c r="G375" s="47" t="s">
        <v>91</v>
      </c>
    </row>
    <row r="376" spans="1:11" x14ac:dyDescent="0.25">
      <c r="A376" s="8" t="s">
        <v>447</v>
      </c>
      <c r="B376" s="8" t="s">
        <v>93</v>
      </c>
      <c r="G376" s="47" t="s">
        <v>91</v>
      </c>
    </row>
    <row r="377" spans="1:11" x14ac:dyDescent="0.25">
      <c r="A377" s="8" t="s">
        <v>603</v>
      </c>
      <c r="B377" s="8" t="s">
        <v>194</v>
      </c>
      <c r="G377" s="47" t="s">
        <v>91</v>
      </c>
      <c r="H377" s="159"/>
      <c r="I377" s="159"/>
      <c r="J377" s="159"/>
      <c r="K377" s="159"/>
    </row>
    <row r="378" spans="1:11" x14ac:dyDescent="0.25">
      <c r="A378" s="8" t="s">
        <v>212</v>
      </c>
      <c r="B378" s="8" t="s">
        <v>194</v>
      </c>
      <c r="G378" s="47" t="s">
        <v>91</v>
      </c>
      <c r="H378" s="159"/>
      <c r="I378" s="159"/>
      <c r="J378" s="159"/>
      <c r="K378" s="159"/>
    </row>
    <row r="379" spans="1:11" x14ac:dyDescent="0.25">
      <c r="A379" s="8" t="s">
        <v>213</v>
      </c>
      <c r="B379" s="8" t="s">
        <v>194</v>
      </c>
      <c r="G379" s="47" t="s">
        <v>91</v>
      </c>
      <c r="H379" s="159"/>
      <c r="I379" s="159"/>
      <c r="J379" s="159"/>
      <c r="K379" s="159"/>
    </row>
    <row r="380" spans="1:11" x14ac:dyDescent="0.25">
      <c r="A380" s="8" t="s">
        <v>77</v>
      </c>
      <c r="B380" s="8" t="s">
        <v>63</v>
      </c>
      <c r="G380" s="47" t="s">
        <v>91</v>
      </c>
    </row>
    <row r="381" spans="1:11" x14ac:dyDescent="0.25">
      <c r="A381" s="8" t="s">
        <v>214</v>
      </c>
      <c r="B381" s="8" t="s">
        <v>194</v>
      </c>
      <c r="G381" s="47" t="s">
        <v>91</v>
      </c>
    </row>
    <row r="382" spans="1:11" x14ac:dyDescent="0.25">
      <c r="A382" s="8" t="s">
        <v>420</v>
      </c>
      <c r="B382" s="8" t="s">
        <v>194</v>
      </c>
      <c r="G382" s="47" t="s">
        <v>91</v>
      </c>
    </row>
    <row r="383" spans="1:11" x14ac:dyDescent="0.25">
      <c r="A383" s="8" t="s">
        <v>216</v>
      </c>
      <c r="B383" s="8" t="s">
        <v>194</v>
      </c>
      <c r="G383" s="47" t="s">
        <v>91</v>
      </c>
    </row>
    <row r="384" spans="1:11" x14ac:dyDescent="0.25">
      <c r="A384" s="8" t="s">
        <v>184</v>
      </c>
      <c r="B384" s="67" t="s">
        <v>110</v>
      </c>
      <c r="G384" s="47" t="s">
        <v>91</v>
      </c>
    </row>
    <row r="385" spans="1:7" x14ac:dyDescent="0.25">
      <c r="A385" s="8" t="s">
        <v>257</v>
      </c>
      <c r="B385" s="8" t="s">
        <v>110</v>
      </c>
      <c r="G385" s="47" t="s">
        <v>91</v>
      </c>
    </row>
    <row r="386" spans="1:7" x14ac:dyDescent="0.25">
      <c r="A386" s="8" t="s">
        <v>239</v>
      </c>
      <c r="B386" s="8" t="s">
        <v>63</v>
      </c>
      <c r="G386" s="47" t="s">
        <v>91</v>
      </c>
    </row>
    <row r="387" spans="1:7" x14ac:dyDescent="0.25">
      <c r="A387" s="8" t="s">
        <v>219</v>
      </c>
      <c r="B387" s="8" t="s">
        <v>194</v>
      </c>
      <c r="G387" s="47" t="s">
        <v>91</v>
      </c>
    </row>
    <row r="388" spans="1:7" x14ac:dyDescent="0.25">
      <c r="A388" s="8" t="s">
        <v>238</v>
      </c>
      <c r="B388" s="8" t="s">
        <v>63</v>
      </c>
      <c r="C388" s="47" t="s">
        <v>100</v>
      </c>
      <c r="G388" s="47" t="s">
        <v>91</v>
      </c>
    </row>
    <row r="389" spans="1:7" x14ac:dyDescent="0.25">
      <c r="A389" s="8" t="s">
        <v>222</v>
      </c>
      <c r="B389" s="8" t="s">
        <v>194</v>
      </c>
      <c r="G389" s="47" t="s">
        <v>91</v>
      </c>
    </row>
    <row r="390" spans="1:7" x14ac:dyDescent="0.25">
      <c r="A390" s="8" t="s">
        <v>223</v>
      </c>
      <c r="B390" s="8" t="s">
        <v>194</v>
      </c>
      <c r="G390" s="47" t="s">
        <v>91</v>
      </c>
    </row>
    <row r="391" spans="1:7" x14ac:dyDescent="0.25">
      <c r="A391" s="220" t="s">
        <v>85</v>
      </c>
      <c r="B391" s="8" t="s">
        <v>94</v>
      </c>
      <c r="G391" s="47" t="s">
        <v>91</v>
      </c>
    </row>
    <row r="392" spans="1:7" x14ac:dyDescent="0.25">
      <c r="A392" s="8" t="s">
        <v>498</v>
      </c>
      <c r="B392" s="67" t="s">
        <v>110</v>
      </c>
      <c r="G392" s="47" t="s">
        <v>91</v>
      </c>
    </row>
    <row r="393" spans="1:7" x14ac:dyDescent="0.25">
      <c r="A393" s="8" t="s">
        <v>421</v>
      </c>
      <c r="B393" s="8" t="s">
        <v>108</v>
      </c>
      <c r="G393" s="47" t="s">
        <v>91</v>
      </c>
    </row>
    <row r="394" spans="1:7" x14ac:dyDescent="0.25">
      <c r="A394" s="8" t="s">
        <v>234</v>
      </c>
      <c r="B394" s="8" t="s">
        <v>63</v>
      </c>
      <c r="G394" s="47" t="s">
        <v>91</v>
      </c>
    </row>
    <row r="395" spans="1:7" x14ac:dyDescent="0.25">
      <c r="A395" t="s">
        <v>596</v>
      </c>
      <c r="B395" s="8" t="s">
        <v>63</v>
      </c>
      <c r="G395" s="47" t="s">
        <v>91</v>
      </c>
    </row>
    <row r="396" spans="1:7" x14ac:dyDescent="0.25">
      <c r="A396" t="s">
        <v>806</v>
      </c>
      <c r="B396" s="8" t="s">
        <v>108</v>
      </c>
      <c r="C396" s="47" t="s">
        <v>100</v>
      </c>
      <c r="G396" s="47" t="s">
        <v>91</v>
      </c>
    </row>
    <row r="397" spans="1:7" x14ac:dyDescent="0.25">
      <c r="G397" s="47" t="s">
        <v>91</v>
      </c>
    </row>
    <row r="423" spans="1:1" x14ac:dyDescent="0.25">
      <c r="A423" s="51"/>
    </row>
  </sheetData>
  <sortState xmlns:xlrd2="http://schemas.microsoft.com/office/spreadsheetml/2017/richdata2" ref="A2:H314">
    <sortCondition ref="A2:A314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P103"/>
  <sheetViews>
    <sheetView topLeftCell="A19" workbookViewId="0">
      <selection activeCell="O33" sqref="O33"/>
    </sheetView>
  </sheetViews>
  <sheetFormatPr defaultRowHeight="15" x14ac:dyDescent="0.25"/>
  <cols>
    <col min="1" max="1" width="8.85546875" customWidth="1"/>
    <col min="7" max="7" width="11.85546875" bestFit="1" customWidth="1"/>
    <col min="9" max="9" width="16.85546875" bestFit="1" customWidth="1"/>
    <col min="10" max="10" width="2" bestFit="1" customWidth="1"/>
    <col min="11" max="11" width="7.28515625" bestFit="1" customWidth="1"/>
    <col min="12" max="12" width="6" bestFit="1" customWidth="1"/>
    <col min="13" max="13" width="11" bestFit="1" customWidth="1"/>
    <col min="16" max="16" width="9.7109375" bestFit="1" customWidth="1"/>
  </cols>
  <sheetData>
    <row r="1" spans="1:16" x14ac:dyDescent="0.25">
      <c r="A1" s="2" t="s">
        <v>42</v>
      </c>
      <c r="B1" s="2"/>
      <c r="C1" s="2"/>
      <c r="D1" s="2"/>
      <c r="E1" s="2"/>
      <c r="F1" s="2"/>
      <c r="G1" s="2"/>
      <c r="I1" s="62" t="s">
        <v>226</v>
      </c>
    </row>
    <row r="3" spans="1:16" s="2" customFormat="1" x14ac:dyDescent="0.25">
      <c r="A3" s="2" t="s">
        <v>361</v>
      </c>
      <c r="B3" s="3" t="s">
        <v>0</v>
      </c>
      <c r="D3" s="2" t="s">
        <v>362</v>
      </c>
      <c r="E3" s="3" t="s">
        <v>0</v>
      </c>
      <c r="G3" s="2" t="s">
        <v>1</v>
      </c>
      <c r="I3" s="3" t="s">
        <v>4</v>
      </c>
      <c r="J3" s="272" t="s">
        <v>6</v>
      </c>
      <c r="K3" s="272"/>
      <c r="L3" s="272"/>
    </row>
    <row r="4" spans="1:16" x14ac:dyDescent="0.25">
      <c r="A4">
        <v>1</v>
      </c>
      <c r="B4">
        <v>50</v>
      </c>
      <c r="D4">
        <v>1</v>
      </c>
      <c r="E4">
        <v>15</v>
      </c>
      <c r="I4" s="3" t="s">
        <v>5</v>
      </c>
      <c r="L4" s="2" t="s">
        <v>7</v>
      </c>
    </row>
    <row r="5" spans="1:16" x14ac:dyDescent="0.25">
      <c r="A5">
        <v>2</v>
      </c>
      <c r="B5">
        <v>45</v>
      </c>
      <c r="D5">
        <v>2</v>
      </c>
      <c r="E5">
        <v>12</v>
      </c>
      <c r="I5" s="1"/>
      <c r="N5" t="s">
        <v>356</v>
      </c>
      <c r="O5">
        <v>8</v>
      </c>
      <c r="P5" t="s">
        <v>359</v>
      </c>
    </row>
    <row r="6" spans="1:16" x14ac:dyDescent="0.25">
      <c r="A6">
        <v>3</v>
      </c>
      <c r="B6">
        <v>41</v>
      </c>
      <c r="D6">
        <v>3</v>
      </c>
      <c r="E6">
        <v>10</v>
      </c>
      <c r="G6" s="1" t="s">
        <v>2</v>
      </c>
      <c r="I6" s="1" t="s">
        <v>2</v>
      </c>
      <c r="J6">
        <v>1</v>
      </c>
      <c r="K6" t="s">
        <v>59</v>
      </c>
      <c r="L6" s="4">
        <v>1</v>
      </c>
      <c r="N6" t="s">
        <v>357</v>
      </c>
      <c r="O6">
        <v>15</v>
      </c>
      <c r="P6" t="s">
        <v>359</v>
      </c>
    </row>
    <row r="7" spans="1:16" x14ac:dyDescent="0.25">
      <c r="A7">
        <v>4</v>
      </c>
      <c r="B7">
        <v>38</v>
      </c>
      <c r="D7">
        <v>4</v>
      </c>
      <c r="E7">
        <v>8</v>
      </c>
      <c r="J7">
        <v>2</v>
      </c>
      <c r="K7" t="s">
        <v>58</v>
      </c>
      <c r="L7" s="4">
        <v>1.05</v>
      </c>
      <c r="N7" t="s">
        <v>358</v>
      </c>
      <c r="O7" t="s">
        <v>360</v>
      </c>
    </row>
    <row r="8" spans="1:16" x14ac:dyDescent="0.25">
      <c r="A8">
        <v>5</v>
      </c>
      <c r="B8">
        <v>36</v>
      </c>
      <c r="D8">
        <v>5</v>
      </c>
      <c r="E8">
        <v>7</v>
      </c>
      <c r="G8" t="s">
        <v>3</v>
      </c>
      <c r="I8" t="s">
        <v>31</v>
      </c>
      <c r="J8">
        <v>3</v>
      </c>
      <c r="K8" t="s">
        <v>58</v>
      </c>
      <c r="L8" s="4">
        <v>1.1000000000000001</v>
      </c>
    </row>
    <row r="9" spans="1:16" x14ac:dyDescent="0.25">
      <c r="A9">
        <v>6</v>
      </c>
      <c r="B9">
        <v>35</v>
      </c>
      <c r="D9">
        <v>6</v>
      </c>
      <c r="E9">
        <v>6</v>
      </c>
      <c r="G9" t="s">
        <v>10</v>
      </c>
      <c r="J9">
        <v>4</v>
      </c>
      <c r="K9" t="s">
        <v>58</v>
      </c>
      <c r="L9" s="4">
        <v>1.1499999999999999</v>
      </c>
    </row>
    <row r="10" spans="1:16" x14ac:dyDescent="0.25">
      <c r="A10">
        <v>7</v>
      </c>
      <c r="B10">
        <v>34</v>
      </c>
      <c r="D10">
        <v>7</v>
      </c>
      <c r="E10">
        <v>5</v>
      </c>
      <c r="J10">
        <v>5</v>
      </c>
      <c r="K10" t="s">
        <v>58</v>
      </c>
      <c r="L10" s="4">
        <v>1.2</v>
      </c>
    </row>
    <row r="11" spans="1:16" x14ac:dyDescent="0.25">
      <c r="A11">
        <v>8</v>
      </c>
      <c r="B11">
        <v>33</v>
      </c>
      <c r="D11">
        <v>8</v>
      </c>
      <c r="E11">
        <v>4</v>
      </c>
      <c r="J11">
        <v>6</v>
      </c>
      <c r="K11" t="s">
        <v>58</v>
      </c>
      <c r="L11" s="4">
        <v>1.25</v>
      </c>
    </row>
    <row r="12" spans="1:16" x14ac:dyDescent="0.25">
      <c r="A12">
        <v>9</v>
      </c>
      <c r="B12">
        <v>32</v>
      </c>
      <c r="D12">
        <v>9</v>
      </c>
      <c r="E12">
        <v>2</v>
      </c>
      <c r="J12">
        <v>7</v>
      </c>
      <c r="K12" t="s">
        <v>58</v>
      </c>
      <c r="L12" s="4">
        <v>1.3</v>
      </c>
    </row>
    <row r="13" spans="1:16" x14ac:dyDescent="0.25">
      <c r="A13">
        <v>10</v>
      </c>
      <c r="B13">
        <v>31</v>
      </c>
      <c r="D13">
        <v>10</v>
      </c>
      <c r="E13">
        <v>2</v>
      </c>
      <c r="J13">
        <v>8</v>
      </c>
      <c r="K13" t="s">
        <v>58</v>
      </c>
      <c r="L13" s="4">
        <v>1.35</v>
      </c>
    </row>
    <row r="14" spans="1:16" x14ac:dyDescent="0.25">
      <c r="A14">
        <v>11</v>
      </c>
      <c r="B14">
        <v>30</v>
      </c>
      <c r="D14">
        <v>11</v>
      </c>
      <c r="E14">
        <v>2</v>
      </c>
      <c r="J14">
        <v>9</v>
      </c>
      <c r="K14" t="s">
        <v>58</v>
      </c>
      <c r="L14" s="4">
        <v>1.4</v>
      </c>
    </row>
    <row r="15" spans="1:16" x14ac:dyDescent="0.25">
      <c r="A15">
        <v>12</v>
      </c>
      <c r="B15">
        <v>29</v>
      </c>
      <c r="D15">
        <v>12</v>
      </c>
      <c r="E15">
        <v>2</v>
      </c>
      <c r="L15" s="4"/>
    </row>
    <row r="16" spans="1:16" x14ac:dyDescent="0.25">
      <c r="A16">
        <v>13</v>
      </c>
      <c r="B16">
        <v>28</v>
      </c>
      <c r="D16">
        <v>13</v>
      </c>
      <c r="E16">
        <v>2</v>
      </c>
      <c r="L16" s="4"/>
    </row>
    <row r="17" spans="1:12" x14ac:dyDescent="0.25">
      <c r="A17">
        <v>14</v>
      </c>
      <c r="B17">
        <v>27</v>
      </c>
      <c r="D17">
        <v>14</v>
      </c>
      <c r="E17">
        <v>2</v>
      </c>
      <c r="L17" s="4"/>
    </row>
    <row r="18" spans="1:12" x14ac:dyDescent="0.25">
      <c r="A18">
        <v>15</v>
      </c>
      <c r="B18">
        <v>26</v>
      </c>
      <c r="D18">
        <v>15</v>
      </c>
      <c r="E18">
        <v>2</v>
      </c>
      <c r="L18" s="4"/>
    </row>
    <row r="19" spans="1:12" x14ac:dyDescent="0.25">
      <c r="A19">
        <v>16</v>
      </c>
      <c r="B19">
        <v>25</v>
      </c>
      <c r="L19" s="4"/>
    </row>
    <row r="20" spans="1:12" x14ac:dyDescent="0.25">
      <c r="A20">
        <v>17</v>
      </c>
      <c r="B20">
        <v>24</v>
      </c>
      <c r="L20" s="4"/>
    </row>
    <row r="21" spans="1:12" x14ac:dyDescent="0.25">
      <c r="A21">
        <v>18</v>
      </c>
      <c r="B21">
        <v>23</v>
      </c>
      <c r="L21" s="4"/>
    </row>
    <row r="22" spans="1:12" x14ac:dyDescent="0.25">
      <c r="A22">
        <v>19</v>
      </c>
      <c r="B22">
        <v>22</v>
      </c>
      <c r="L22" s="4"/>
    </row>
    <row r="23" spans="1:12" x14ac:dyDescent="0.25">
      <c r="A23">
        <v>20</v>
      </c>
      <c r="B23">
        <v>21</v>
      </c>
      <c r="L23" s="4"/>
    </row>
    <row r="24" spans="1:12" x14ac:dyDescent="0.25">
      <c r="A24">
        <v>21</v>
      </c>
      <c r="B24">
        <v>20</v>
      </c>
      <c r="L24" s="4"/>
    </row>
    <row r="25" spans="1:12" x14ac:dyDescent="0.25">
      <c r="A25">
        <v>22</v>
      </c>
      <c r="B25">
        <v>19</v>
      </c>
      <c r="L25" s="4"/>
    </row>
    <row r="26" spans="1:12" x14ac:dyDescent="0.25">
      <c r="A26">
        <v>23</v>
      </c>
      <c r="B26">
        <v>18</v>
      </c>
      <c r="L26" s="4"/>
    </row>
    <row r="27" spans="1:12" x14ac:dyDescent="0.25">
      <c r="A27">
        <v>24</v>
      </c>
      <c r="B27">
        <v>17</v>
      </c>
    </row>
    <row r="28" spans="1:12" x14ac:dyDescent="0.25">
      <c r="A28">
        <v>25</v>
      </c>
      <c r="B28">
        <v>16</v>
      </c>
    </row>
    <row r="29" spans="1:12" x14ac:dyDescent="0.25">
      <c r="A29">
        <v>26</v>
      </c>
      <c r="B29">
        <v>15</v>
      </c>
    </row>
    <row r="30" spans="1:12" x14ac:dyDescent="0.25">
      <c r="A30">
        <v>27</v>
      </c>
      <c r="B30">
        <v>14</v>
      </c>
    </row>
    <row r="31" spans="1:12" x14ac:dyDescent="0.25">
      <c r="A31">
        <v>28</v>
      </c>
      <c r="B31">
        <v>13</v>
      </c>
    </row>
    <row r="32" spans="1:12" x14ac:dyDescent="0.25">
      <c r="A32">
        <v>29</v>
      </c>
      <c r="B32">
        <v>12</v>
      </c>
    </row>
    <row r="33" spans="1:2" x14ac:dyDescent="0.25">
      <c r="A33">
        <v>30</v>
      </c>
      <c r="B33">
        <v>11</v>
      </c>
    </row>
    <row r="34" spans="1:2" x14ac:dyDescent="0.25">
      <c r="A34">
        <v>31</v>
      </c>
      <c r="B34">
        <v>10</v>
      </c>
    </row>
    <row r="35" spans="1:2" x14ac:dyDescent="0.25">
      <c r="A35">
        <v>32</v>
      </c>
      <c r="B35">
        <v>9</v>
      </c>
    </row>
    <row r="36" spans="1:2" x14ac:dyDescent="0.25">
      <c r="A36">
        <v>33</v>
      </c>
      <c r="B36">
        <v>8</v>
      </c>
    </row>
    <row r="37" spans="1:2" x14ac:dyDescent="0.25">
      <c r="A37">
        <v>34</v>
      </c>
      <c r="B37">
        <v>7</v>
      </c>
    </row>
    <row r="38" spans="1:2" x14ac:dyDescent="0.25">
      <c r="A38">
        <v>35</v>
      </c>
      <c r="B38">
        <v>6</v>
      </c>
    </row>
    <row r="39" spans="1:2" x14ac:dyDescent="0.25">
      <c r="A39">
        <v>36</v>
      </c>
      <c r="B39">
        <v>5</v>
      </c>
    </row>
    <row r="40" spans="1:2" x14ac:dyDescent="0.25">
      <c r="A40">
        <v>37</v>
      </c>
      <c r="B40">
        <v>4</v>
      </c>
    </row>
    <row r="41" spans="1:2" x14ac:dyDescent="0.25">
      <c r="A41">
        <v>38</v>
      </c>
      <c r="B41">
        <v>3</v>
      </c>
    </row>
    <row r="42" spans="1:2" x14ac:dyDescent="0.25">
      <c r="A42">
        <v>39</v>
      </c>
      <c r="B42">
        <v>2</v>
      </c>
    </row>
    <row r="43" spans="1:2" x14ac:dyDescent="0.25">
      <c r="A43">
        <v>40</v>
      </c>
      <c r="B43">
        <v>1</v>
      </c>
    </row>
    <row r="44" spans="1:2" x14ac:dyDescent="0.25">
      <c r="A44">
        <v>41</v>
      </c>
      <c r="B44">
        <v>0.5</v>
      </c>
    </row>
    <row r="45" spans="1:2" x14ac:dyDescent="0.25">
      <c r="A45">
        <v>42</v>
      </c>
      <c r="B45">
        <v>0.5</v>
      </c>
    </row>
    <row r="46" spans="1:2" x14ac:dyDescent="0.25">
      <c r="A46">
        <v>43</v>
      </c>
      <c r="B46">
        <v>0.5</v>
      </c>
    </row>
    <row r="47" spans="1:2" x14ac:dyDescent="0.25">
      <c r="A47">
        <v>44</v>
      </c>
      <c r="B47">
        <v>0.5</v>
      </c>
    </row>
    <row r="48" spans="1:2" x14ac:dyDescent="0.25">
      <c r="A48">
        <v>45</v>
      </c>
      <c r="B48">
        <v>0.5</v>
      </c>
    </row>
    <row r="49" spans="1:2" x14ac:dyDescent="0.25">
      <c r="A49">
        <v>46</v>
      </c>
      <c r="B49">
        <v>0.5</v>
      </c>
    </row>
    <row r="50" spans="1:2" x14ac:dyDescent="0.25">
      <c r="A50">
        <v>47</v>
      </c>
      <c r="B50">
        <v>0.5</v>
      </c>
    </row>
    <row r="51" spans="1:2" x14ac:dyDescent="0.25">
      <c r="A51">
        <v>48</v>
      </c>
      <c r="B51">
        <v>0.5</v>
      </c>
    </row>
    <row r="52" spans="1:2" x14ac:dyDescent="0.25">
      <c r="A52">
        <v>49</v>
      </c>
      <c r="B52">
        <v>0.5</v>
      </c>
    </row>
    <row r="53" spans="1:2" x14ac:dyDescent="0.25">
      <c r="A53">
        <v>50</v>
      </c>
      <c r="B53">
        <v>0.5</v>
      </c>
    </row>
    <row r="54" spans="1:2" x14ac:dyDescent="0.25">
      <c r="A54">
        <v>51</v>
      </c>
      <c r="B54">
        <v>0.5</v>
      </c>
    </row>
    <row r="55" spans="1:2" x14ac:dyDescent="0.25">
      <c r="A55">
        <v>52</v>
      </c>
      <c r="B55">
        <v>0.5</v>
      </c>
    </row>
    <row r="56" spans="1:2" x14ac:dyDescent="0.25">
      <c r="A56">
        <v>53</v>
      </c>
      <c r="B56">
        <v>0.5</v>
      </c>
    </row>
    <row r="57" spans="1:2" x14ac:dyDescent="0.25">
      <c r="A57">
        <v>54</v>
      </c>
      <c r="B57">
        <v>0.5</v>
      </c>
    </row>
    <row r="58" spans="1:2" x14ac:dyDescent="0.25">
      <c r="A58">
        <v>55</v>
      </c>
      <c r="B58">
        <v>0.5</v>
      </c>
    </row>
    <row r="59" spans="1:2" x14ac:dyDescent="0.25">
      <c r="A59">
        <v>56</v>
      </c>
      <c r="B59">
        <v>0.5</v>
      </c>
    </row>
    <row r="60" spans="1:2" x14ac:dyDescent="0.25">
      <c r="A60">
        <v>57</v>
      </c>
      <c r="B60">
        <v>0.5</v>
      </c>
    </row>
    <row r="61" spans="1:2" x14ac:dyDescent="0.25">
      <c r="A61">
        <v>58</v>
      </c>
      <c r="B61">
        <v>0.5</v>
      </c>
    </row>
    <row r="62" spans="1:2" x14ac:dyDescent="0.25">
      <c r="A62">
        <v>59</v>
      </c>
      <c r="B62">
        <v>0.5</v>
      </c>
    </row>
    <row r="63" spans="1:2" x14ac:dyDescent="0.25">
      <c r="A63">
        <v>60</v>
      </c>
      <c r="B63">
        <v>0.5</v>
      </c>
    </row>
    <row r="64" spans="1:2" x14ac:dyDescent="0.25">
      <c r="A64">
        <v>61</v>
      </c>
      <c r="B64">
        <v>0.5</v>
      </c>
    </row>
    <row r="65" spans="1:2" x14ac:dyDescent="0.25">
      <c r="A65">
        <v>62</v>
      </c>
      <c r="B65">
        <v>0.5</v>
      </c>
    </row>
    <row r="66" spans="1:2" x14ac:dyDescent="0.25">
      <c r="A66">
        <v>63</v>
      </c>
      <c r="B66">
        <v>0.5</v>
      </c>
    </row>
    <row r="67" spans="1:2" x14ac:dyDescent="0.25">
      <c r="A67">
        <v>64</v>
      </c>
      <c r="B67">
        <v>0.5</v>
      </c>
    </row>
    <row r="68" spans="1:2" x14ac:dyDescent="0.25">
      <c r="A68">
        <v>65</v>
      </c>
      <c r="B68">
        <v>0.5</v>
      </c>
    </row>
    <row r="69" spans="1:2" x14ac:dyDescent="0.25">
      <c r="A69">
        <v>66</v>
      </c>
      <c r="B69">
        <v>0.5</v>
      </c>
    </row>
    <row r="70" spans="1:2" x14ac:dyDescent="0.25">
      <c r="A70">
        <v>67</v>
      </c>
      <c r="B70">
        <v>0.5</v>
      </c>
    </row>
    <row r="71" spans="1:2" x14ac:dyDescent="0.25">
      <c r="A71">
        <v>68</v>
      </c>
      <c r="B71">
        <v>0.5</v>
      </c>
    </row>
    <row r="72" spans="1:2" x14ac:dyDescent="0.25">
      <c r="A72">
        <v>69</v>
      </c>
      <c r="B72">
        <v>0.5</v>
      </c>
    </row>
    <row r="73" spans="1:2" x14ac:dyDescent="0.25">
      <c r="A73">
        <v>70</v>
      </c>
      <c r="B73">
        <v>0.5</v>
      </c>
    </row>
    <row r="74" spans="1:2" x14ac:dyDescent="0.25">
      <c r="A74">
        <v>71</v>
      </c>
      <c r="B74">
        <v>0.5</v>
      </c>
    </row>
    <row r="75" spans="1:2" x14ac:dyDescent="0.25">
      <c r="A75">
        <v>72</v>
      </c>
      <c r="B75">
        <v>0.5</v>
      </c>
    </row>
    <row r="76" spans="1:2" x14ac:dyDescent="0.25">
      <c r="A76">
        <v>73</v>
      </c>
      <c r="B76">
        <v>0.5</v>
      </c>
    </row>
    <row r="77" spans="1:2" x14ac:dyDescent="0.25">
      <c r="A77">
        <v>74</v>
      </c>
      <c r="B77">
        <v>0.5</v>
      </c>
    </row>
    <row r="78" spans="1:2" x14ac:dyDescent="0.25">
      <c r="A78">
        <v>75</v>
      </c>
      <c r="B78">
        <v>0.5</v>
      </c>
    </row>
    <row r="79" spans="1:2" x14ac:dyDescent="0.25">
      <c r="A79">
        <v>76</v>
      </c>
      <c r="B79">
        <v>0.5</v>
      </c>
    </row>
    <row r="80" spans="1:2" x14ac:dyDescent="0.25">
      <c r="A80">
        <v>77</v>
      </c>
      <c r="B80">
        <v>0.5</v>
      </c>
    </row>
    <row r="81" spans="1:2" x14ac:dyDescent="0.25">
      <c r="A81">
        <v>78</v>
      </c>
      <c r="B81">
        <v>0.5</v>
      </c>
    </row>
    <row r="82" spans="1:2" x14ac:dyDescent="0.25">
      <c r="A82">
        <v>79</v>
      </c>
      <c r="B82">
        <v>0.5</v>
      </c>
    </row>
    <row r="83" spans="1:2" x14ac:dyDescent="0.25">
      <c r="A83">
        <v>80</v>
      </c>
      <c r="B83">
        <v>0.5</v>
      </c>
    </row>
    <row r="84" spans="1:2" x14ac:dyDescent="0.25">
      <c r="A84">
        <v>81</v>
      </c>
      <c r="B84">
        <v>0.5</v>
      </c>
    </row>
    <row r="85" spans="1:2" x14ac:dyDescent="0.25">
      <c r="A85">
        <v>82</v>
      </c>
      <c r="B85">
        <v>0.5</v>
      </c>
    </row>
    <row r="86" spans="1:2" x14ac:dyDescent="0.25">
      <c r="A86">
        <v>83</v>
      </c>
      <c r="B86">
        <v>0.5</v>
      </c>
    </row>
    <row r="87" spans="1:2" x14ac:dyDescent="0.25">
      <c r="A87">
        <v>84</v>
      </c>
      <c r="B87">
        <v>0.5</v>
      </c>
    </row>
    <row r="88" spans="1:2" x14ac:dyDescent="0.25">
      <c r="A88">
        <v>85</v>
      </c>
      <c r="B88">
        <v>0.5</v>
      </c>
    </row>
    <row r="89" spans="1:2" x14ac:dyDescent="0.25">
      <c r="A89">
        <v>86</v>
      </c>
      <c r="B89">
        <v>0.5</v>
      </c>
    </row>
    <row r="90" spans="1:2" x14ac:dyDescent="0.25">
      <c r="A90">
        <v>87</v>
      </c>
      <c r="B90">
        <v>0.5</v>
      </c>
    </row>
    <row r="91" spans="1:2" x14ac:dyDescent="0.25">
      <c r="A91">
        <v>88</v>
      </c>
      <c r="B91">
        <v>0.5</v>
      </c>
    </row>
    <row r="92" spans="1:2" x14ac:dyDescent="0.25">
      <c r="A92">
        <v>89</v>
      </c>
      <c r="B92">
        <v>0.5</v>
      </c>
    </row>
    <row r="93" spans="1:2" x14ac:dyDescent="0.25">
      <c r="A93">
        <v>90</v>
      </c>
      <c r="B93">
        <v>0.5</v>
      </c>
    </row>
    <row r="94" spans="1:2" x14ac:dyDescent="0.25">
      <c r="A94">
        <v>91</v>
      </c>
      <c r="B94">
        <v>0.5</v>
      </c>
    </row>
    <row r="95" spans="1:2" x14ac:dyDescent="0.25">
      <c r="A95">
        <v>92</v>
      </c>
      <c r="B95">
        <v>0.5</v>
      </c>
    </row>
    <row r="96" spans="1:2" x14ac:dyDescent="0.25">
      <c r="A96">
        <v>93</v>
      </c>
      <c r="B96">
        <v>0.5</v>
      </c>
    </row>
    <row r="97" spans="1:2" x14ac:dyDescent="0.25">
      <c r="A97">
        <v>94</v>
      </c>
      <c r="B97">
        <v>0.5</v>
      </c>
    </row>
    <row r="98" spans="1:2" x14ac:dyDescent="0.25">
      <c r="A98">
        <v>95</v>
      </c>
      <c r="B98">
        <v>0.5</v>
      </c>
    </row>
    <row r="99" spans="1:2" x14ac:dyDescent="0.25">
      <c r="A99">
        <v>96</v>
      </c>
      <c r="B99">
        <v>0.5</v>
      </c>
    </row>
    <row r="100" spans="1:2" x14ac:dyDescent="0.25">
      <c r="A100">
        <v>97</v>
      </c>
      <c r="B100">
        <v>0.5</v>
      </c>
    </row>
    <row r="101" spans="1:2" x14ac:dyDescent="0.25">
      <c r="A101">
        <v>98</v>
      </c>
      <c r="B101">
        <v>0.5</v>
      </c>
    </row>
    <row r="102" spans="1:2" x14ac:dyDescent="0.25">
      <c r="A102">
        <v>99</v>
      </c>
      <c r="B102">
        <v>0.5</v>
      </c>
    </row>
    <row r="103" spans="1:2" x14ac:dyDescent="0.25">
      <c r="A103">
        <v>100</v>
      </c>
      <c r="B103">
        <v>0.5</v>
      </c>
    </row>
  </sheetData>
  <mergeCells count="1">
    <mergeCell ref="J3:L3"/>
  </mergeCells>
  <hyperlinks>
    <hyperlink ref="I1" r:id="rId1" xr:uid="{5A29A606-486E-4739-A9A2-F29CBE80776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DC71-E3DB-4022-90EC-1E6DF36172A9}">
  <dimension ref="B1:G67"/>
  <sheetViews>
    <sheetView workbookViewId="0">
      <selection activeCell="P37" sqref="P37"/>
    </sheetView>
  </sheetViews>
  <sheetFormatPr defaultRowHeight="15.75" x14ac:dyDescent="0.25"/>
  <cols>
    <col min="1" max="1" width="3.28515625" customWidth="1"/>
    <col min="2" max="2" width="17.7109375" customWidth="1"/>
    <col min="3" max="3" width="30.140625" style="2" bestFit="1" customWidth="1"/>
    <col min="4" max="4" width="15.42578125" style="168" bestFit="1" customWidth="1"/>
    <col min="5" max="5" width="2" style="168" customWidth="1"/>
    <col min="6" max="6" width="30.140625" style="168" bestFit="1" customWidth="1"/>
    <col min="7" max="7" width="20.7109375" style="1" customWidth="1"/>
    <col min="8" max="8" width="2.140625" customWidth="1"/>
  </cols>
  <sheetData>
    <row r="1" spans="2:7" ht="85.5" customHeight="1" x14ac:dyDescent="0.25">
      <c r="B1" s="264" t="s">
        <v>646</v>
      </c>
      <c r="C1" s="265"/>
      <c r="D1" s="265"/>
      <c r="E1" s="265"/>
      <c r="F1" s="265"/>
      <c r="G1" s="265"/>
    </row>
    <row r="2" spans="2:7" x14ac:dyDescent="0.25">
      <c r="B2" s="167"/>
    </row>
    <row r="3" spans="2:7" x14ac:dyDescent="0.25">
      <c r="B3" s="169"/>
      <c r="C3" s="170" t="s">
        <v>565</v>
      </c>
      <c r="D3" s="171" t="s">
        <v>362</v>
      </c>
      <c r="F3" s="170" t="s">
        <v>566</v>
      </c>
      <c r="G3" s="171" t="s">
        <v>362</v>
      </c>
    </row>
    <row r="4" spans="2:7" x14ac:dyDescent="0.25">
      <c r="B4" s="172"/>
    </row>
    <row r="5" spans="2:7" x14ac:dyDescent="0.25">
      <c r="B5" s="173" t="s">
        <v>567</v>
      </c>
    </row>
    <row r="7" spans="2:7" x14ac:dyDescent="0.25">
      <c r="B7" s="174" t="s">
        <v>568</v>
      </c>
      <c r="C7" s="175"/>
      <c r="D7" s="176"/>
      <c r="F7" s="177"/>
      <c r="G7" s="206"/>
    </row>
    <row r="8" spans="2:7" x14ac:dyDescent="0.25">
      <c r="B8" s="178" t="s">
        <v>569</v>
      </c>
      <c r="D8" s="179"/>
      <c r="F8" s="180"/>
      <c r="G8" s="207"/>
    </row>
    <row r="9" spans="2:7" x14ac:dyDescent="0.25">
      <c r="B9" s="181" t="s">
        <v>570</v>
      </c>
      <c r="C9" s="182"/>
      <c r="D9" s="183" t="s">
        <v>93</v>
      </c>
      <c r="F9" s="184"/>
      <c r="G9" s="183" t="s">
        <v>93</v>
      </c>
    </row>
    <row r="10" spans="2:7" x14ac:dyDescent="0.25">
      <c r="B10" s="181" t="s">
        <v>571</v>
      </c>
      <c r="C10" s="182"/>
      <c r="D10" s="183" t="s">
        <v>92</v>
      </c>
      <c r="F10" s="184"/>
      <c r="G10" s="183" t="s">
        <v>92</v>
      </c>
    </row>
    <row r="11" spans="2:7" x14ac:dyDescent="0.25">
      <c r="B11" s="181" t="s">
        <v>572</v>
      </c>
      <c r="C11" s="182"/>
      <c r="D11" s="183" t="s">
        <v>314</v>
      </c>
      <c r="F11" s="184"/>
      <c r="G11" s="183" t="s">
        <v>314</v>
      </c>
    </row>
    <row r="12" spans="2:7" x14ac:dyDescent="0.25">
      <c r="B12" s="185" t="s">
        <v>7</v>
      </c>
      <c r="D12" s="179"/>
      <c r="F12" s="186"/>
      <c r="G12" s="179"/>
    </row>
    <row r="13" spans="2:7" x14ac:dyDescent="0.25">
      <c r="B13" s="178" t="s">
        <v>573</v>
      </c>
      <c r="D13" s="179"/>
      <c r="F13" s="186"/>
      <c r="G13" s="179"/>
    </row>
    <row r="14" spans="2:7" x14ac:dyDescent="0.25">
      <c r="B14" s="181" t="s">
        <v>570</v>
      </c>
      <c r="C14" s="182"/>
      <c r="D14" s="179" t="s">
        <v>92</v>
      </c>
      <c r="F14" s="184"/>
      <c r="G14" s="179" t="s">
        <v>92</v>
      </c>
    </row>
    <row r="15" spans="2:7" x14ac:dyDescent="0.25">
      <c r="B15" s="181" t="s">
        <v>571</v>
      </c>
      <c r="C15" s="182"/>
      <c r="D15" s="179" t="s">
        <v>92</v>
      </c>
      <c r="F15" s="184"/>
      <c r="G15" s="179" t="s">
        <v>92</v>
      </c>
    </row>
    <row r="16" spans="2:7" x14ac:dyDescent="0.25">
      <c r="B16" s="181" t="s">
        <v>572</v>
      </c>
      <c r="C16" s="182"/>
      <c r="D16" s="179" t="s">
        <v>92</v>
      </c>
      <c r="F16" s="184"/>
      <c r="G16" s="183" t="s">
        <v>94</v>
      </c>
    </row>
    <row r="17" spans="2:7" x14ac:dyDescent="0.25">
      <c r="B17" s="185" t="s">
        <v>7</v>
      </c>
      <c r="D17" s="179"/>
      <c r="F17" s="186"/>
      <c r="G17" s="179"/>
    </row>
    <row r="18" spans="2:7" x14ac:dyDescent="0.25">
      <c r="B18" s="178" t="s">
        <v>574</v>
      </c>
      <c r="D18" s="179"/>
      <c r="F18" s="186"/>
      <c r="G18" s="179"/>
    </row>
    <row r="19" spans="2:7" x14ac:dyDescent="0.25">
      <c r="B19" s="181" t="s">
        <v>570</v>
      </c>
      <c r="C19" s="182"/>
      <c r="D19" s="179" t="s">
        <v>304</v>
      </c>
      <c r="F19" s="184"/>
      <c r="G19" s="179" t="s">
        <v>304</v>
      </c>
    </row>
    <row r="20" spans="2:7" x14ac:dyDescent="0.25">
      <c r="B20" s="181" t="s">
        <v>571</v>
      </c>
      <c r="C20" s="182"/>
      <c r="D20" s="179" t="s">
        <v>92</v>
      </c>
      <c r="F20" s="184"/>
      <c r="G20" s="179" t="s">
        <v>92</v>
      </c>
    </row>
    <row r="21" spans="2:7" x14ac:dyDescent="0.25">
      <c r="B21" s="181" t="s">
        <v>572</v>
      </c>
      <c r="C21" s="182"/>
      <c r="D21" s="179" t="s">
        <v>108</v>
      </c>
      <c r="F21" s="184"/>
      <c r="G21" s="179" t="s">
        <v>108</v>
      </c>
    </row>
    <row r="22" spans="2:7" x14ac:dyDescent="0.25">
      <c r="B22" s="187"/>
      <c r="C22" s="188"/>
      <c r="D22" s="189"/>
      <c r="F22" s="190"/>
      <c r="G22" s="189"/>
    </row>
    <row r="23" spans="2:7" x14ac:dyDescent="0.25">
      <c r="F23" s="2"/>
      <c r="G23" s="168"/>
    </row>
    <row r="24" spans="2:7" x14ac:dyDescent="0.25">
      <c r="B24" s="174" t="s">
        <v>575</v>
      </c>
      <c r="C24" s="175"/>
      <c r="D24" s="176"/>
      <c r="F24" s="191"/>
      <c r="G24" s="176"/>
    </row>
    <row r="25" spans="2:7" x14ac:dyDescent="0.25">
      <c r="B25" s="181" t="s">
        <v>570</v>
      </c>
      <c r="C25" s="182"/>
      <c r="D25" s="179" t="s">
        <v>92</v>
      </c>
      <c r="F25" s="184"/>
      <c r="G25" s="179" t="s">
        <v>92</v>
      </c>
    </row>
    <row r="26" spans="2:7" x14ac:dyDescent="0.25">
      <c r="B26" s="181" t="s">
        <v>571</v>
      </c>
      <c r="C26" s="182"/>
      <c r="D26" s="179" t="s">
        <v>64</v>
      </c>
      <c r="F26" s="184"/>
      <c r="G26" s="179" t="s">
        <v>64</v>
      </c>
    </row>
    <row r="27" spans="2:7" x14ac:dyDescent="0.25">
      <c r="B27" s="181" t="s">
        <v>572</v>
      </c>
      <c r="C27" s="182"/>
      <c r="D27" s="179" t="s">
        <v>92</v>
      </c>
      <c r="F27" s="184"/>
      <c r="G27" s="179" t="s">
        <v>92</v>
      </c>
    </row>
    <row r="28" spans="2:7" x14ac:dyDescent="0.25">
      <c r="B28" s="54"/>
      <c r="C28" s="22"/>
      <c r="D28" s="193"/>
      <c r="F28" s="194"/>
      <c r="G28" s="208"/>
    </row>
    <row r="29" spans="2:7" x14ac:dyDescent="0.25">
      <c r="B29" s="195"/>
      <c r="C29" s="182"/>
    </row>
    <row r="30" spans="2:7" x14ac:dyDescent="0.25">
      <c r="B30" s="174" t="s">
        <v>576</v>
      </c>
      <c r="C30" s="175"/>
      <c r="D30" s="176"/>
      <c r="F30" s="191"/>
      <c r="G30" s="176"/>
    </row>
    <row r="31" spans="2:7" x14ac:dyDescent="0.25">
      <c r="B31" s="181" t="s">
        <v>570</v>
      </c>
      <c r="C31" s="182"/>
      <c r="D31" s="179" t="s">
        <v>93</v>
      </c>
      <c r="F31" s="184"/>
      <c r="G31" s="179" t="s">
        <v>93</v>
      </c>
    </row>
    <row r="32" spans="2:7" x14ac:dyDescent="0.25">
      <c r="B32" s="181" t="s">
        <v>571</v>
      </c>
      <c r="C32" s="182"/>
      <c r="D32" s="179" t="s">
        <v>110</v>
      </c>
      <c r="F32" s="184"/>
      <c r="G32" s="179" t="s">
        <v>110</v>
      </c>
    </row>
    <row r="33" spans="2:7" x14ac:dyDescent="0.25">
      <c r="B33" s="181" t="s">
        <v>572</v>
      </c>
      <c r="C33" s="182"/>
      <c r="D33" s="179" t="s">
        <v>92</v>
      </c>
      <c r="F33" s="184"/>
      <c r="G33" s="179" t="s">
        <v>92</v>
      </c>
    </row>
    <row r="34" spans="2:7" x14ac:dyDescent="0.25">
      <c r="B34" s="54"/>
      <c r="C34" s="22"/>
      <c r="D34" s="193"/>
      <c r="F34" s="194"/>
      <c r="G34" s="208"/>
    </row>
    <row r="35" spans="2:7" x14ac:dyDescent="0.25">
      <c r="B35" s="197"/>
    </row>
    <row r="36" spans="2:7" x14ac:dyDescent="0.25">
      <c r="B36" s="174" t="s">
        <v>577</v>
      </c>
      <c r="C36" s="198"/>
      <c r="D36" s="176"/>
      <c r="F36" s="177"/>
      <c r="G36" s="206"/>
    </row>
    <row r="37" spans="2:7" x14ac:dyDescent="0.25">
      <c r="B37" s="181" t="s">
        <v>570</v>
      </c>
      <c r="C37" s="182"/>
      <c r="D37" s="179" t="s">
        <v>110</v>
      </c>
      <c r="F37" s="184"/>
      <c r="G37" s="179" t="s">
        <v>110</v>
      </c>
    </row>
    <row r="38" spans="2:7" x14ac:dyDescent="0.25">
      <c r="B38" s="54"/>
      <c r="C38" s="22"/>
      <c r="D38" s="193"/>
      <c r="F38" s="194"/>
      <c r="G38" s="208"/>
    </row>
    <row r="40" spans="2:7" x14ac:dyDescent="0.25">
      <c r="B40" s="199" t="s">
        <v>578</v>
      </c>
      <c r="C40" s="196"/>
      <c r="D40" s="176"/>
      <c r="F40" s="177"/>
      <c r="G40" s="206"/>
    </row>
    <row r="41" spans="2:7" x14ac:dyDescent="0.25">
      <c r="B41" s="181" t="s">
        <v>570</v>
      </c>
      <c r="C41" s="182"/>
      <c r="D41" s="179" t="s">
        <v>194</v>
      </c>
      <c r="F41" s="184"/>
      <c r="G41" s="179" t="s">
        <v>194</v>
      </c>
    </row>
    <row r="42" spans="2:7" x14ac:dyDescent="0.25">
      <c r="B42" s="181" t="s">
        <v>571</v>
      </c>
      <c r="C42" s="182"/>
      <c r="D42" s="179" t="s">
        <v>108</v>
      </c>
      <c r="F42" s="184"/>
      <c r="G42" s="179" t="s">
        <v>108</v>
      </c>
    </row>
    <row r="43" spans="2:7" x14ac:dyDescent="0.25">
      <c r="B43" s="181" t="s">
        <v>572</v>
      </c>
      <c r="C43" s="182"/>
      <c r="D43" s="179" t="s">
        <v>93</v>
      </c>
      <c r="F43" s="184"/>
      <c r="G43" s="179" t="s">
        <v>93</v>
      </c>
    </row>
    <row r="44" spans="2:7" x14ac:dyDescent="0.25">
      <c r="B44" s="187"/>
      <c r="C44" s="188"/>
      <c r="D44" s="193"/>
      <c r="F44" s="190"/>
      <c r="G44" s="193"/>
    </row>
    <row r="45" spans="2:7" x14ac:dyDescent="0.25">
      <c r="B45" s="197"/>
      <c r="C45" s="182"/>
      <c r="F45" s="182"/>
      <c r="G45" s="168"/>
    </row>
    <row r="46" spans="2:7" x14ac:dyDescent="0.25">
      <c r="B46" s="174" t="s">
        <v>329</v>
      </c>
      <c r="C46" s="198"/>
      <c r="D46" s="176"/>
      <c r="F46" s="177"/>
      <c r="G46" s="206"/>
    </row>
    <row r="47" spans="2:7" x14ac:dyDescent="0.25">
      <c r="B47" s="181" t="s">
        <v>570</v>
      </c>
      <c r="C47" s="182"/>
      <c r="D47" s="179" t="s">
        <v>7</v>
      </c>
      <c r="F47" s="184"/>
      <c r="G47" s="207"/>
    </row>
    <row r="48" spans="2:7" x14ac:dyDescent="0.25">
      <c r="B48" s="54"/>
      <c r="C48" s="22"/>
      <c r="D48" s="193"/>
      <c r="F48" s="194"/>
      <c r="G48" s="208"/>
    </row>
    <row r="51" spans="2:7" x14ac:dyDescent="0.25">
      <c r="B51" s="174" t="s">
        <v>362</v>
      </c>
      <c r="C51" s="175"/>
      <c r="D51" s="192"/>
      <c r="E51" s="192"/>
      <c r="F51" s="192"/>
      <c r="G51" s="206"/>
    </row>
    <row r="52" spans="2:7" x14ac:dyDescent="0.25">
      <c r="B52" s="181" t="s">
        <v>570</v>
      </c>
      <c r="C52" s="266"/>
      <c r="D52" s="266"/>
      <c r="E52" s="266"/>
      <c r="F52" s="266"/>
      <c r="G52" s="207"/>
    </row>
    <row r="53" spans="2:7" x14ac:dyDescent="0.25">
      <c r="B53" s="181" t="s">
        <v>571</v>
      </c>
      <c r="C53" s="266"/>
      <c r="D53" s="266"/>
      <c r="E53" s="266"/>
      <c r="F53" s="266"/>
      <c r="G53" s="207"/>
    </row>
    <row r="54" spans="2:7" x14ac:dyDescent="0.25">
      <c r="B54" s="181" t="s">
        <v>572</v>
      </c>
      <c r="C54" s="266"/>
      <c r="D54" s="266"/>
      <c r="E54" s="266"/>
      <c r="F54" s="266"/>
      <c r="G54" s="207"/>
    </row>
    <row r="55" spans="2:7" x14ac:dyDescent="0.25">
      <c r="B55" s="201"/>
      <c r="C55" s="188"/>
      <c r="D55" s="200"/>
      <c r="E55" s="200"/>
      <c r="F55" s="200"/>
      <c r="G55" s="208"/>
    </row>
    <row r="56" spans="2:7" x14ac:dyDescent="0.25">
      <c r="B56" s="195"/>
      <c r="C56" s="182"/>
    </row>
    <row r="57" spans="2:7" x14ac:dyDescent="0.25">
      <c r="B57" s="202" t="s">
        <v>579</v>
      </c>
      <c r="C57" s="175"/>
      <c r="D57" s="203"/>
      <c r="E57" s="203"/>
      <c r="F57" s="192"/>
      <c r="G57" s="206"/>
    </row>
    <row r="58" spans="2:7" x14ac:dyDescent="0.25">
      <c r="B58" s="204"/>
      <c r="C58" s="126"/>
      <c r="G58" s="207"/>
    </row>
    <row r="59" spans="2:7" x14ac:dyDescent="0.25">
      <c r="B59" s="54"/>
      <c r="C59" s="205"/>
      <c r="D59" s="200"/>
      <c r="E59" s="200"/>
      <c r="F59" s="200"/>
      <c r="G59" s="208"/>
    </row>
    <row r="67" spans="2:3" x14ac:dyDescent="0.25">
      <c r="B67" s="172"/>
      <c r="C67" s="182"/>
    </row>
  </sheetData>
  <mergeCells count="4">
    <mergeCell ref="B1:G1"/>
    <mergeCell ref="C52:F52"/>
    <mergeCell ref="C53:F53"/>
    <mergeCell ref="C54:F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66"/>
  </sheetPr>
  <dimension ref="A1:AG115"/>
  <sheetViews>
    <sheetView workbookViewId="0">
      <selection activeCell="C52" sqref="C52"/>
    </sheetView>
  </sheetViews>
  <sheetFormatPr defaultRowHeight="15" x14ac:dyDescent="0.25"/>
  <cols>
    <col min="1" max="1" width="25" bestFit="1" customWidth="1"/>
    <col min="2" max="2" width="7.28515625" style="128" bestFit="1" customWidth="1"/>
    <col min="3" max="3" width="24.42578125" style="8" bestFit="1" customWidth="1"/>
    <col min="4" max="4" width="9.140625" style="12" bestFit="1" customWidth="1"/>
    <col min="5" max="5" width="19.7109375" bestFit="1" customWidth="1"/>
    <col min="6" max="6" width="29" style="127" bestFit="1" customWidth="1"/>
    <col min="7" max="7" width="5.7109375" bestFit="1" customWidth="1"/>
    <col min="8" max="8" width="3.140625" customWidth="1"/>
    <col min="9" max="9" width="10.5703125" bestFit="1" customWidth="1"/>
    <col min="10" max="10" width="9.7109375" bestFit="1" customWidth="1"/>
    <col min="11" max="11" width="13.28515625" bestFit="1" customWidth="1"/>
    <col min="12" max="12" width="2.28515625" customWidth="1"/>
    <col min="13" max="14" width="5.7109375" bestFit="1" customWidth="1"/>
    <col min="17" max="17" width="9.5703125" style="57" bestFit="1" customWidth="1"/>
    <col min="18" max="18" width="3.7109375" customWidth="1"/>
    <col min="19" max="19" width="8" bestFit="1" customWidth="1"/>
    <col min="20" max="20" width="4.7109375" customWidth="1"/>
    <col min="21" max="21" width="27.140625" style="4" bestFit="1" customWidth="1"/>
    <col min="26" max="26" width="27.140625" bestFit="1" customWidth="1"/>
    <col min="27" max="27" width="10.5703125" style="4" bestFit="1" customWidth="1"/>
    <col min="32" max="32" width="9.7109375" style="4" bestFit="1" customWidth="1"/>
  </cols>
  <sheetData>
    <row r="1" spans="1:32" ht="15.75" x14ac:dyDescent="0.25">
      <c r="A1" t="s">
        <v>46</v>
      </c>
      <c r="I1" s="268" t="s">
        <v>580</v>
      </c>
      <c r="J1" s="268"/>
      <c r="K1" s="268"/>
      <c r="L1" s="268"/>
      <c r="M1" s="268"/>
      <c r="N1" s="268"/>
      <c r="O1" s="268"/>
      <c r="P1" s="268"/>
      <c r="Q1" s="268"/>
    </row>
    <row r="2" spans="1:32" x14ac:dyDescent="0.25">
      <c r="A2" t="s">
        <v>47</v>
      </c>
      <c r="F2" s="216" t="s">
        <v>581</v>
      </c>
      <c r="L2" s="11"/>
    </row>
    <row r="3" spans="1:32" x14ac:dyDescent="0.25">
      <c r="A3" t="s">
        <v>62</v>
      </c>
      <c r="F3" s="128" t="s">
        <v>63</v>
      </c>
      <c r="L3" s="11"/>
    </row>
    <row r="4" spans="1:32" x14ac:dyDescent="0.25">
      <c r="A4" t="s">
        <v>50</v>
      </c>
      <c r="F4" s="128" t="s">
        <v>648</v>
      </c>
      <c r="L4" s="11"/>
    </row>
    <row r="5" spans="1:32" x14ac:dyDescent="0.25">
      <c r="A5" t="s">
        <v>48</v>
      </c>
      <c r="F5" s="128" t="s">
        <v>649</v>
      </c>
      <c r="L5" s="11"/>
    </row>
    <row r="6" spans="1:32" x14ac:dyDescent="0.25">
      <c r="A6" t="s">
        <v>484</v>
      </c>
      <c r="F6" s="128" t="s">
        <v>671</v>
      </c>
      <c r="L6" s="11"/>
    </row>
    <row r="7" spans="1:32" x14ac:dyDescent="0.25">
      <c r="F7" s="128"/>
      <c r="L7" s="11"/>
    </row>
    <row r="8" spans="1:32" x14ac:dyDescent="0.25">
      <c r="A8" s="34" t="s">
        <v>43</v>
      </c>
      <c r="B8" s="129" t="s">
        <v>647</v>
      </c>
      <c r="C8" s="87" t="s">
        <v>240</v>
      </c>
      <c r="D8" s="55" t="s">
        <v>45</v>
      </c>
      <c r="E8" s="16" t="s">
        <v>53</v>
      </c>
      <c r="F8" s="129" t="s">
        <v>54</v>
      </c>
      <c r="G8" s="17" t="s">
        <v>55</v>
      </c>
      <c r="I8" s="269" t="s">
        <v>51</v>
      </c>
      <c r="J8" s="267"/>
      <c r="K8" s="270"/>
      <c r="L8" s="2"/>
      <c r="M8" s="25" t="s">
        <v>52</v>
      </c>
      <c r="N8" s="28"/>
      <c r="O8" s="267" t="s">
        <v>8</v>
      </c>
      <c r="P8" s="267"/>
      <c r="Q8" s="152"/>
      <c r="U8" s="237" t="s">
        <v>668</v>
      </c>
      <c r="V8" s="238"/>
      <c r="W8" s="153" t="s">
        <v>11</v>
      </c>
    </row>
    <row r="9" spans="1:32" x14ac:dyDescent="0.25">
      <c r="A9" s="2"/>
      <c r="B9" s="216"/>
      <c r="C9" s="51"/>
      <c r="D9" s="7"/>
      <c r="E9" s="2"/>
      <c r="F9" s="130"/>
      <c r="G9" s="2"/>
      <c r="H9" s="2"/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153" t="s">
        <v>11</v>
      </c>
      <c r="R9" s="2"/>
      <c r="S9" s="2"/>
      <c r="T9" s="2"/>
      <c r="U9" s="239" t="s">
        <v>362</v>
      </c>
      <c r="V9" s="240"/>
      <c r="W9" s="221"/>
    </row>
    <row r="10" spans="1:32" s="2" customFormat="1" x14ac:dyDescent="0.25">
      <c r="B10" s="216"/>
      <c r="C10" s="51"/>
      <c r="D10" s="7"/>
      <c r="F10" s="130"/>
      <c r="H10" s="3"/>
      <c r="I10" s="21" t="s">
        <v>36</v>
      </c>
      <c r="J10" s="236"/>
      <c r="K10" s="60" t="s">
        <v>38</v>
      </c>
      <c r="L10" s="6"/>
      <c r="M10" s="27"/>
      <c r="N10" s="32"/>
      <c r="O10" s="22"/>
      <c r="P10" s="22"/>
      <c r="Q10" s="154"/>
      <c r="AA10" s="6"/>
      <c r="AF10" s="6"/>
    </row>
    <row r="11" spans="1:32" s="2" customFormat="1" ht="15.75" x14ac:dyDescent="0.25">
      <c r="A11" s="126" t="s">
        <v>424</v>
      </c>
      <c r="B11" s="217"/>
      <c r="C11" s="51"/>
      <c r="D11" s="7"/>
      <c r="F11" s="130"/>
      <c r="I11" s="3"/>
      <c r="J11" s="24"/>
      <c r="K11" s="24"/>
      <c r="L11" s="6"/>
      <c r="Q11" s="57"/>
      <c r="S11" s="3" t="s">
        <v>105</v>
      </c>
      <c r="U11"/>
      <c r="V11"/>
      <c r="W11"/>
      <c r="AA11" s="6"/>
      <c r="AF11" s="6"/>
    </row>
    <row r="12" spans="1:32" s="2" customFormat="1" x14ac:dyDescent="0.25">
      <c r="A12" s="146" t="s">
        <v>441</v>
      </c>
      <c r="B12" s="244">
        <v>2</v>
      </c>
      <c r="C12" s="145" t="str">
        <f>VLOOKUP(A12,concorrenti!A:B,2,0)</f>
        <v>CAVEC</v>
      </c>
      <c r="D12" s="145">
        <f>VLOOKUP(A12,concorrenti!A:E,5,0)</f>
        <v>0</v>
      </c>
      <c r="E12" s="145" t="s">
        <v>101</v>
      </c>
      <c r="F12" s="145" t="s">
        <v>341</v>
      </c>
      <c r="G12" s="1">
        <v>1938</v>
      </c>
      <c r="H12" s="8"/>
      <c r="I12" s="58">
        <v>237</v>
      </c>
      <c r="J12" s="122">
        <f t="shared" ref="J12:J43" si="0">IF(D12&lt;&gt;0,((1+RIGHT(G12,2)/100)-0.1),(1+RIGHT(G12,2)/100))</f>
        <v>1.38</v>
      </c>
      <c r="K12" s="122">
        <f t="shared" ref="K12:K51" si="1">+I12*J12</f>
        <v>327.06</v>
      </c>
      <c r="L12" s="122"/>
      <c r="M12" s="8">
        <v>1</v>
      </c>
      <c r="N12" s="8">
        <f>VLOOKUP(M12,Regolamento!A:B,2,0)</f>
        <v>50</v>
      </c>
      <c r="O12" s="122">
        <f t="shared" ref="O12:O46" si="2">1+F$5/100</f>
        <v>1.6099999999999999</v>
      </c>
      <c r="P12" s="122">
        <f t="shared" ref="P12:P46" si="3">1+F$6/100</f>
        <v>1.6800000000000002</v>
      </c>
      <c r="Q12" s="155">
        <f>IF(I12&lt;&gt;0,+N12*O12*P12,0)</f>
        <v>135.24</v>
      </c>
      <c r="R12" s="8"/>
      <c r="S12" s="57">
        <f t="shared" ref="S12:S46" si="4">+I12/F$5</f>
        <v>3.8852459016393444</v>
      </c>
      <c r="T12" s="142"/>
      <c r="U12" t="s">
        <v>670</v>
      </c>
      <c r="V12">
        <v>313.85000000000002</v>
      </c>
      <c r="W12">
        <v>15</v>
      </c>
      <c r="AA12" s="6"/>
      <c r="AF12" s="6"/>
    </row>
    <row r="13" spans="1:32" s="142" customFormat="1" x14ac:dyDescent="0.25">
      <c r="A13" s="146" t="s">
        <v>278</v>
      </c>
      <c r="B13" s="244">
        <v>1</v>
      </c>
      <c r="C13" s="145" t="str">
        <f>VLOOKUP(A13,concorrenti!A:B,2,0)</f>
        <v>CASTELLOTTI</v>
      </c>
      <c r="D13" s="145">
        <f>VLOOKUP(A13,concorrenti!A:E,5,0)</f>
        <v>0</v>
      </c>
      <c r="E13" s="145" t="s">
        <v>101</v>
      </c>
      <c r="F13" s="145" t="s">
        <v>341</v>
      </c>
      <c r="G13" s="1">
        <v>1938</v>
      </c>
      <c r="H13" s="8"/>
      <c r="I13" s="58">
        <v>250</v>
      </c>
      <c r="J13" s="122">
        <f t="shared" si="0"/>
        <v>1.38</v>
      </c>
      <c r="K13" s="122">
        <f t="shared" si="1"/>
        <v>345</v>
      </c>
      <c r="L13" s="122"/>
      <c r="M13" s="8">
        <v>2</v>
      </c>
      <c r="N13" s="8">
        <f>VLOOKUP(M13,Regolamento!A:B,2,0)</f>
        <v>45</v>
      </c>
      <c r="O13" s="122">
        <f t="shared" si="2"/>
        <v>1.6099999999999999</v>
      </c>
      <c r="P13" s="122">
        <f t="shared" si="3"/>
        <v>1.6800000000000002</v>
      </c>
      <c r="Q13" s="155">
        <f t="shared" ref="Q13:Q46" si="5">IF(I13&lt;&gt;0,+N13*O13*P13,0)</f>
        <v>121.71599999999999</v>
      </c>
      <c r="R13" s="8"/>
      <c r="S13" s="57">
        <f t="shared" si="4"/>
        <v>4.0983606557377046</v>
      </c>
      <c r="T13"/>
      <c r="U13" t="s">
        <v>92</v>
      </c>
      <c r="V13">
        <v>291.83</v>
      </c>
      <c r="W13">
        <v>12</v>
      </c>
      <c r="AA13" s="143"/>
      <c r="AE13" s="149"/>
      <c r="AF13" s="143"/>
    </row>
    <row r="14" spans="1:32" x14ac:dyDescent="0.25">
      <c r="A14" s="146" t="s">
        <v>15</v>
      </c>
      <c r="B14" s="244">
        <v>15</v>
      </c>
      <c r="C14" s="145" t="str">
        <f>VLOOKUP(A14,concorrenti!A:B,2,0)</f>
        <v>OROBICO</v>
      </c>
      <c r="D14" s="145">
        <f>VLOOKUP(A14,concorrenti!A:E,5,0)</f>
        <v>0</v>
      </c>
      <c r="E14" s="145" t="s">
        <v>340</v>
      </c>
      <c r="F14" s="145" t="s">
        <v>614</v>
      </c>
      <c r="G14" s="1">
        <v>1963</v>
      </c>
      <c r="H14" s="8"/>
      <c r="I14" s="58">
        <v>224</v>
      </c>
      <c r="J14" s="122">
        <f t="shared" si="0"/>
        <v>1.63</v>
      </c>
      <c r="K14" s="122">
        <f t="shared" si="1"/>
        <v>365.12</v>
      </c>
      <c r="L14" s="122"/>
      <c r="M14" s="8">
        <v>3</v>
      </c>
      <c r="N14" s="8">
        <f>VLOOKUP(M14,Regolamento!A:B,2,0)</f>
        <v>41</v>
      </c>
      <c r="O14" s="122">
        <f t="shared" si="2"/>
        <v>1.6099999999999999</v>
      </c>
      <c r="P14" s="122">
        <f t="shared" si="3"/>
        <v>1.6800000000000002</v>
      </c>
      <c r="Q14" s="155">
        <f t="shared" si="5"/>
        <v>110.8968</v>
      </c>
      <c r="R14" s="8" t="s">
        <v>7</v>
      </c>
      <c r="S14" s="57">
        <f t="shared" si="4"/>
        <v>3.6721311475409837</v>
      </c>
      <c r="U14" t="s">
        <v>64</v>
      </c>
      <c r="V14">
        <v>214.74</v>
      </c>
      <c r="W14">
        <v>10</v>
      </c>
      <c r="AE14" s="102"/>
    </row>
    <row r="15" spans="1:32" x14ac:dyDescent="0.25">
      <c r="A15" s="8" t="s">
        <v>413</v>
      </c>
      <c r="B15" s="244">
        <v>35</v>
      </c>
      <c r="C15" s="145" t="str">
        <f>VLOOKUP(A15,concorrenti!A:B,2,0)</f>
        <v>PROGETTO MITE</v>
      </c>
      <c r="D15" s="145">
        <f>VLOOKUP(A15,concorrenti!A:E,5,0)</f>
        <v>0</v>
      </c>
      <c r="E15" s="145" t="s">
        <v>167</v>
      </c>
      <c r="F15" s="145" t="s">
        <v>627</v>
      </c>
      <c r="G15" s="1">
        <v>1973</v>
      </c>
      <c r="H15" s="8"/>
      <c r="I15" s="58">
        <v>222</v>
      </c>
      <c r="J15" s="122">
        <f t="shared" si="0"/>
        <v>1.73</v>
      </c>
      <c r="K15" s="122">
        <f t="shared" si="1"/>
        <v>384.06</v>
      </c>
      <c r="L15" s="122"/>
      <c r="M15" s="8">
        <v>4</v>
      </c>
      <c r="N15" s="8">
        <f>VLOOKUP(M15,Regolamento!A:B,2,0)</f>
        <v>38</v>
      </c>
      <c r="O15" s="122">
        <f t="shared" si="2"/>
        <v>1.6099999999999999</v>
      </c>
      <c r="P15" s="122">
        <f t="shared" si="3"/>
        <v>1.6800000000000002</v>
      </c>
      <c r="Q15" s="155">
        <f t="shared" si="5"/>
        <v>102.7824</v>
      </c>
      <c r="R15" s="8"/>
      <c r="S15" s="57">
        <f t="shared" si="4"/>
        <v>3.639344262295082</v>
      </c>
      <c r="U15" t="s">
        <v>63</v>
      </c>
      <c r="V15">
        <v>214.74</v>
      </c>
      <c r="W15">
        <v>10</v>
      </c>
      <c r="Z15" s="8"/>
      <c r="AE15" s="102"/>
    </row>
    <row r="16" spans="1:32" x14ac:dyDescent="0.25">
      <c r="A16" s="146" t="s">
        <v>150</v>
      </c>
      <c r="B16" s="244">
        <v>20</v>
      </c>
      <c r="C16" s="145" t="str">
        <f>VLOOKUP(A16,concorrenti!A:B,2,0)</f>
        <v>OROBICO</v>
      </c>
      <c r="D16" s="145">
        <f>VLOOKUP(A16,concorrenti!A:E,5,0)</f>
        <v>0</v>
      </c>
      <c r="E16" s="145" t="s">
        <v>480</v>
      </c>
      <c r="F16" s="145" t="s">
        <v>619</v>
      </c>
      <c r="G16" s="1">
        <v>1966</v>
      </c>
      <c r="H16" s="8"/>
      <c r="I16" s="58">
        <v>256</v>
      </c>
      <c r="J16" s="122">
        <f t="shared" si="0"/>
        <v>1.6600000000000001</v>
      </c>
      <c r="K16" s="122">
        <f t="shared" si="1"/>
        <v>424.96000000000004</v>
      </c>
      <c r="L16" s="122"/>
      <c r="M16" s="8">
        <v>5</v>
      </c>
      <c r="N16" s="8">
        <f>VLOOKUP(M16,Regolamento!A:B,2,0)</f>
        <v>36</v>
      </c>
      <c r="O16" s="122">
        <f t="shared" si="2"/>
        <v>1.6099999999999999</v>
      </c>
      <c r="P16" s="122">
        <f t="shared" si="3"/>
        <v>1.6800000000000002</v>
      </c>
      <c r="Q16" s="155">
        <f t="shared" si="5"/>
        <v>97.372799999999998</v>
      </c>
      <c r="R16" s="8"/>
      <c r="S16" s="57">
        <f t="shared" si="4"/>
        <v>4.1967213114754101</v>
      </c>
      <c r="U16" t="s">
        <v>314</v>
      </c>
      <c r="V16">
        <v>137.66</v>
      </c>
      <c r="W16">
        <v>7</v>
      </c>
      <c r="AE16" s="102"/>
    </row>
    <row r="17" spans="1:33" x14ac:dyDescent="0.25">
      <c r="A17" s="146" t="s">
        <v>72</v>
      </c>
      <c r="B17" s="244">
        <v>6</v>
      </c>
      <c r="C17" s="145" t="str">
        <f>VLOOKUP(A17,concorrenti!A:B,2,0)</f>
        <v>CASTELLOTTI</v>
      </c>
      <c r="D17" s="145">
        <f>VLOOKUP(A17,concorrenti!A:E,5,0)</f>
        <v>0</v>
      </c>
      <c r="E17" s="145" t="s">
        <v>101</v>
      </c>
      <c r="F17" s="145" t="s">
        <v>608</v>
      </c>
      <c r="G17" s="1">
        <v>1956</v>
      </c>
      <c r="H17" s="8"/>
      <c r="I17" s="58">
        <v>293</v>
      </c>
      <c r="J17" s="122">
        <f t="shared" si="0"/>
        <v>1.56</v>
      </c>
      <c r="K17" s="122">
        <f t="shared" si="1"/>
        <v>457.08000000000004</v>
      </c>
      <c r="L17" s="122"/>
      <c r="M17" s="8">
        <v>6</v>
      </c>
      <c r="N17" s="8">
        <f>VLOOKUP(M17,Regolamento!A:B,2,0)</f>
        <v>35</v>
      </c>
      <c r="O17" s="122">
        <f t="shared" si="2"/>
        <v>1.6099999999999999</v>
      </c>
      <c r="P17" s="122">
        <f t="shared" si="3"/>
        <v>1.6800000000000002</v>
      </c>
      <c r="Q17" s="155">
        <f t="shared" si="5"/>
        <v>94.668000000000006</v>
      </c>
      <c r="R17" s="8"/>
      <c r="S17" s="57">
        <f t="shared" si="4"/>
        <v>4.8032786885245899</v>
      </c>
      <c r="U17" t="s">
        <v>108</v>
      </c>
      <c r="V17">
        <v>77.09</v>
      </c>
      <c r="W17">
        <v>6</v>
      </c>
      <c r="AE17" s="102"/>
    </row>
    <row r="18" spans="1:33" x14ac:dyDescent="0.25">
      <c r="A18" s="146" t="s">
        <v>591</v>
      </c>
      <c r="B18" s="244">
        <v>3</v>
      </c>
      <c r="C18" s="145" t="str">
        <f>VLOOKUP(A18,concorrenti!A:B,2,0)</f>
        <v>CASTELLOTTI</v>
      </c>
      <c r="D18" s="145">
        <f>VLOOKUP(A18,concorrenti!A:E,5,0)</f>
        <v>0</v>
      </c>
      <c r="E18" s="145" t="s">
        <v>101</v>
      </c>
      <c r="F18" s="145" t="s">
        <v>607</v>
      </c>
      <c r="G18" s="1">
        <v>1950</v>
      </c>
      <c r="H18" s="8"/>
      <c r="I18" s="58">
        <v>332</v>
      </c>
      <c r="J18" s="122">
        <f t="shared" si="0"/>
        <v>1.5</v>
      </c>
      <c r="K18" s="122">
        <f t="shared" si="1"/>
        <v>498</v>
      </c>
      <c r="L18" s="122"/>
      <c r="M18" s="8">
        <v>7</v>
      </c>
      <c r="N18" s="8">
        <f>VLOOKUP(M18,Regolamento!A:B,2,0)</f>
        <v>34</v>
      </c>
      <c r="O18" s="122">
        <f t="shared" si="2"/>
        <v>1.6099999999999999</v>
      </c>
      <c r="P18" s="122">
        <f t="shared" si="3"/>
        <v>1.6800000000000002</v>
      </c>
      <c r="Q18" s="155">
        <f t="shared" si="5"/>
        <v>91.963200000000001</v>
      </c>
      <c r="R18" s="8"/>
      <c r="S18" s="57">
        <f t="shared" si="4"/>
        <v>5.442622950819672</v>
      </c>
      <c r="U18" t="s">
        <v>94</v>
      </c>
      <c r="V18">
        <v>60.57</v>
      </c>
      <c r="W18">
        <v>5</v>
      </c>
      <c r="AE18" s="102"/>
    </row>
    <row r="19" spans="1:33" x14ac:dyDescent="0.25">
      <c r="A19" s="146" t="s">
        <v>17</v>
      </c>
      <c r="B19" s="244">
        <v>31</v>
      </c>
      <c r="C19" s="145" t="str">
        <f>VLOOKUP(A19,concorrenti!A:B,2,0)</f>
        <v>VAMS</v>
      </c>
      <c r="D19" s="145">
        <f>VLOOKUP(A19,concorrenti!A:E,5,0)</f>
        <v>0</v>
      </c>
      <c r="E19" s="145" t="s">
        <v>164</v>
      </c>
      <c r="F19" s="145" t="s">
        <v>626</v>
      </c>
      <c r="G19" s="1">
        <v>1972</v>
      </c>
      <c r="H19" s="8"/>
      <c r="I19" s="58">
        <v>299</v>
      </c>
      <c r="J19" s="122">
        <f t="shared" si="0"/>
        <v>1.72</v>
      </c>
      <c r="K19" s="122">
        <f t="shared" si="1"/>
        <v>514.28</v>
      </c>
      <c r="L19" s="122"/>
      <c r="M19" s="8">
        <v>8</v>
      </c>
      <c r="N19" s="8">
        <f>VLOOKUP(M19,Regolamento!A:B,2,0)</f>
        <v>33</v>
      </c>
      <c r="O19" s="122">
        <f t="shared" si="2"/>
        <v>1.6099999999999999</v>
      </c>
      <c r="P19" s="122">
        <f t="shared" si="3"/>
        <v>1.6800000000000002</v>
      </c>
      <c r="Q19" s="155">
        <f t="shared" si="5"/>
        <v>89.258399999999995</v>
      </c>
      <c r="R19" s="8"/>
      <c r="S19" s="57">
        <f t="shared" si="4"/>
        <v>4.9016393442622954</v>
      </c>
      <c r="U19" t="s">
        <v>194</v>
      </c>
      <c r="V19">
        <v>24.78</v>
      </c>
      <c r="W19">
        <v>4</v>
      </c>
      <c r="Z19" s="8"/>
      <c r="AE19" s="102"/>
    </row>
    <row r="20" spans="1:33" x14ac:dyDescent="0.25">
      <c r="A20" s="146" t="s">
        <v>291</v>
      </c>
      <c r="B20" s="244">
        <v>22</v>
      </c>
      <c r="C20" s="145" t="str">
        <f>VLOOKUP(A20,concorrenti!A:B,2,0)</f>
        <v xml:space="preserve"> PROGETTO MITE</v>
      </c>
      <c r="D20" s="145">
        <f>VLOOKUP(A20,concorrenti!A:E,5,0)</f>
        <v>0</v>
      </c>
      <c r="E20" s="145" t="s">
        <v>311</v>
      </c>
      <c r="F20" s="145" t="s">
        <v>430</v>
      </c>
      <c r="G20" s="1">
        <v>1968</v>
      </c>
      <c r="H20" s="8"/>
      <c r="I20" s="58">
        <v>312</v>
      </c>
      <c r="J20" s="122">
        <f t="shared" si="0"/>
        <v>1.6800000000000002</v>
      </c>
      <c r="K20" s="122">
        <f t="shared" si="1"/>
        <v>524.16000000000008</v>
      </c>
      <c r="L20" s="122"/>
      <c r="M20" s="8">
        <v>9</v>
      </c>
      <c r="N20" s="8">
        <f>VLOOKUP(M20,Regolamento!A:B,2,0)</f>
        <v>32</v>
      </c>
      <c r="O20" s="122">
        <f t="shared" si="2"/>
        <v>1.6099999999999999</v>
      </c>
      <c r="P20" s="122">
        <f t="shared" si="3"/>
        <v>1.6800000000000002</v>
      </c>
      <c r="Q20" s="155">
        <f t="shared" si="5"/>
        <v>86.553600000000003</v>
      </c>
      <c r="R20" s="8"/>
      <c r="S20" s="57">
        <f t="shared" si="4"/>
        <v>5.1147540983606561</v>
      </c>
      <c r="U20" s="8" t="s">
        <v>106</v>
      </c>
      <c r="W20">
        <v>0</v>
      </c>
      <c r="AE20" s="102"/>
    </row>
    <row r="21" spans="1:33" x14ac:dyDescent="0.25">
      <c r="A21" s="67" t="s">
        <v>373</v>
      </c>
      <c r="B21" s="244">
        <v>12</v>
      </c>
      <c r="C21" s="145" t="str">
        <f>VLOOKUP(A21,concorrenti!A:B,2,0)</f>
        <v>CAVEM</v>
      </c>
      <c r="D21" s="145">
        <f>VLOOKUP(A21,concorrenti!A:E,5,0)</f>
        <v>0</v>
      </c>
      <c r="E21" s="145" t="s">
        <v>162</v>
      </c>
      <c r="F21" s="145" t="s">
        <v>438</v>
      </c>
      <c r="G21" s="1">
        <v>1962</v>
      </c>
      <c r="H21" s="8"/>
      <c r="I21" s="58">
        <v>325</v>
      </c>
      <c r="J21" s="122">
        <f t="shared" si="0"/>
        <v>1.62</v>
      </c>
      <c r="K21" s="122">
        <f t="shared" si="1"/>
        <v>526.5</v>
      </c>
      <c r="L21" s="122"/>
      <c r="M21" s="8">
        <v>10</v>
      </c>
      <c r="N21" s="8">
        <f>VLOOKUP(M21,Regolamento!A:B,2,0)</f>
        <v>31</v>
      </c>
      <c r="O21" s="122">
        <f t="shared" si="2"/>
        <v>1.6099999999999999</v>
      </c>
      <c r="P21" s="122">
        <f t="shared" si="3"/>
        <v>1.6800000000000002</v>
      </c>
      <c r="Q21" s="155">
        <f t="shared" si="5"/>
        <v>83.848799999999997</v>
      </c>
      <c r="R21" s="8"/>
      <c r="S21" s="57">
        <f t="shared" si="4"/>
        <v>5.3278688524590168</v>
      </c>
      <c r="U21" s="8" t="s">
        <v>107</v>
      </c>
      <c r="W21">
        <v>0</v>
      </c>
      <c r="AE21" s="102"/>
    </row>
    <row r="22" spans="1:33" x14ac:dyDescent="0.25">
      <c r="A22" s="146" t="s">
        <v>20</v>
      </c>
      <c r="B22" s="244">
        <v>32</v>
      </c>
      <c r="C22" s="145" t="str">
        <f>VLOOKUP(A22,concorrenti!A:B,2,0)</f>
        <v>CAVEM</v>
      </c>
      <c r="D22" s="145">
        <f>VLOOKUP(A22,concorrenti!A:E,5,0)</f>
        <v>0</v>
      </c>
      <c r="E22" s="145" t="s">
        <v>101</v>
      </c>
      <c r="F22" s="145" t="s">
        <v>450</v>
      </c>
      <c r="G22" s="1">
        <v>1972</v>
      </c>
      <c r="H22" s="8"/>
      <c r="I22" s="58">
        <v>338</v>
      </c>
      <c r="J22" s="122">
        <f t="shared" si="0"/>
        <v>1.72</v>
      </c>
      <c r="K22" s="122">
        <f t="shared" si="1"/>
        <v>581.36</v>
      </c>
      <c r="L22" s="122"/>
      <c r="M22" s="8">
        <v>11</v>
      </c>
      <c r="N22" s="8">
        <f>VLOOKUP(M22,Regolamento!A:B,2,0)</f>
        <v>30</v>
      </c>
      <c r="O22" s="122">
        <f t="shared" si="2"/>
        <v>1.6099999999999999</v>
      </c>
      <c r="P22" s="122">
        <f t="shared" si="3"/>
        <v>1.6800000000000002</v>
      </c>
      <c r="Q22" s="155">
        <f t="shared" si="5"/>
        <v>81.144000000000005</v>
      </c>
      <c r="R22" s="8"/>
      <c r="S22" s="57">
        <f t="shared" si="4"/>
        <v>5.5409836065573774</v>
      </c>
      <c r="U22" s="94" t="s">
        <v>355</v>
      </c>
      <c r="W22">
        <v>0</v>
      </c>
      <c r="AE22" s="102"/>
    </row>
    <row r="23" spans="1:33" x14ac:dyDescent="0.25">
      <c r="A23" s="146" t="s">
        <v>151</v>
      </c>
      <c r="B23" s="244">
        <v>40</v>
      </c>
      <c r="C23" s="145" t="str">
        <f>VLOOKUP(A23,concorrenti!A:B,2,0)</f>
        <v>OROBICO</v>
      </c>
      <c r="D23" s="145">
        <f>VLOOKUP(A23,concorrenti!A:E,5,0)</f>
        <v>0</v>
      </c>
      <c r="E23" s="145" t="s">
        <v>165</v>
      </c>
      <c r="F23" s="145" t="s">
        <v>168</v>
      </c>
      <c r="G23" s="1">
        <v>1974</v>
      </c>
      <c r="H23" s="8"/>
      <c r="I23" s="58">
        <v>339</v>
      </c>
      <c r="J23" s="122">
        <f t="shared" si="0"/>
        <v>1.74</v>
      </c>
      <c r="K23" s="122">
        <f t="shared" si="1"/>
        <v>589.86</v>
      </c>
      <c r="L23" s="122"/>
      <c r="M23" s="8">
        <v>12</v>
      </c>
      <c r="N23" s="8">
        <f>VLOOKUP(M23,Regolamento!A:B,2,0)</f>
        <v>29</v>
      </c>
      <c r="O23" s="122">
        <f t="shared" si="2"/>
        <v>1.6099999999999999</v>
      </c>
      <c r="P23" s="122">
        <f t="shared" si="3"/>
        <v>1.6800000000000002</v>
      </c>
      <c r="Q23" s="155">
        <f t="shared" si="5"/>
        <v>78.4392</v>
      </c>
      <c r="R23" s="8"/>
      <c r="S23" s="57">
        <f t="shared" si="4"/>
        <v>5.557377049180328</v>
      </c>
      <c r="U23" s="8" t="s">
        <v>395</v>
      </c>
      <c r="W23">
        <v>0</v>
      </c>
      <c r="AE23" s="102"/>
    </row>
    <row r="24" spans="1:33" x14ac:dyDescent="0.25">
      <c r="A24" s="146" t="s">
        <v>26</v>
      </c>
      <c r="B24" s="244">
        <v>36</v>
      </c>
      <c r="C24" s="145" t="str">
        <f>VLOOKUP(A24,concorrenti!A:B,2,0)</f>
        <v>CASTELLOTTI</v>
      </c>
      <c r="D24" s="145">
        <f>VLOOKUP(A24,concorrenti!A:E,5,0)</f>
        <v>0</v>
      </c>
      <c r="E24" s="145" t="s">
        <v>165</v>
      </c>
      <c r="F24" s="145" t="s">
        <v>628</v>
      </c>
      <c r="G24" s="1">
        <v>1973</v>
      </c>
      <c r="H24" s="8"/>
      <c r="I24" s="58">
        <v>344</v>
      </c>
      <c r="J24" s="122">
        <f t="shared" si="0"/>
        <v>1.73</v>
      </c>
      <c r="K24" s="122">
        <f t="shared" si="1"/>
        <v>595.12</v>
      </c>
      <c r="L24" s="122"/>
      <c r="M24" s="8">
        <v>13</v>
      </c>
      <c r="N24" s="8">
        <f>VLOOKUP(M24,Regolamento!A:B,2,0)</f>
        <v>28</v>
      </c>
      <c r="O24" s="122">
        <f t="shared" si="2"/>
        <v>1.6099999999999999</v>
      </c>
      <c r="P24" s="122">
        <f t="shared" si="3"/>
        <v>1.6800000000000002</v>
      </c>
      <c r="Q24" s="155">
        <f t="shared" si="5"/>
        <v>75.734400000000008</v>
      </c>
      <c r="R24" s="8"/>
      <c r="S24" s="57">
        <f t="shared" si="4"/>
        <v>5.639344262295082</v>
      </c>
      <c r="U24" s="8" t="s">
        <v>364</v>
      </c>
      <c r="W24">
        <v>0</v>
      </c>
      <c r="AE24" s="102"/>
    </row>
    <row r="25" spans="1:33" x14ac:dyDescent="0.25">
      <c r="A25" s="146" t="s">
        <v>12</v>
      </c>
      <c r="B25" s="244">
        <v>14</v>
      </c>
      <c r="C25" s="145" t="str">
        <f>VLOOKUP(A25,concorrenti!A:B,2,0)</f>
        <v>VAMS</v>
      </c>
      <c r="D25" s="145">
        <f>VLOOKUP(A25,concorrenti!A:E,5,0)</f>
        <v>0</v>
      </c>
      <c r="E25" s="145" t="s">
        <v>340</v>
      </c>
      <c r="F25" s="145" t="s">
        <v>613</v>
      </c>
      <c r="G25" s="1">
        <v>1962</v>
      </c>
      <c r="H25" s="8"/>
      <c r="I25" s="58">
        <v>383</v>
      </c>
      <c r="J25" s="122">
        <f t="shared" si="0"/>
        <v>1.62</v>
      </c>
      <c r="K25" s="122">
        <f t="shared" si="1"/>
        <v>620.46</v>
      </c>
      <c r="L25" s="122"/>
      <c r="M25" s="8">
        <v>14</v>
      </c>
      <c r="N25" s="8">
        <f>VLOOKUP(M25,Regolamento!A:B,2,0)</f>
        <v>27</v>
      </c>
      <c r="O25" s="122">
        <f t="shared" si="2"/>
        <v>1.6099999999999999</v>
      </c>
      <c r="P25" s="122">
        <f t="shared" si="3"/>
        <v>1.6800000000000002</v>
      </c>
      <c r="Q25" s="155">
        <f t="shared" si="5"/>
        <v>73.029600000000002</v>
      </c>
      <c r="R25" s="8"/>
      <c r="S25" s="57">
        <f t="shared" si="4"/>
        <v>6.278688524590164</v>
      </c>
      <c r="U25" s="8" t="s">
        <v>316</v>
      </c>
      <c r="W25">
        <v>0</v>
      </c>
      <c r="AE25" s="102"/>
    </row>
    <row r="26" spans="1:33" x14ac:dyDescent="0.25">
      <c r="A26" s="8" t="s">
        <v>171</v>
      </c>
      <c r="B26" s="244">
        <v>46</v>
      </c>
      <c r="C26" s="145" t="str">
        <f>VLOOKUP(A26,concorrenti!A:B,2,0)</f>
        <v>OROBICO</v>
      </c>
      <c r="D26" s="145">
        <f>VLOOKUP(A26,concorrenti!A:E,5,0)</f>
        <v>0</v>
      </c>
      <c r="E26" s="145" t="s">
        <v>165</v>
      </c>
      <c r="F26" s="145" t="s">
        <v>168</v>
      </c>
      <c r="G26" s="1">
        <v>1980</v>
      </c>
      <c r="H26" s="8"/>
      <c r="I26" s="58">
        <v>346</v>
      </c>
      <c r="J26" s="122">
        <f t="shared" si="0"/>
        <v>1.8</v>
      </c>
      <c r="K26" s="122">
        <f t="shared" si="1"/>
        <v>622.80000000000007</v>
      </c>
      <c r="L26" s="122"/>
      <c r="M26" s="8">
        <v>15</v>
      </c>
      <c r="N26" s="8">
        <f>VLOOKUP(M26,Regolamento!A:B,2,0)</f>
        <v>26</v>
      </c>
      <c r="O26" s="122">
        <f t="shared" si="2"/>
        <v>1.6099999999999999</v>
      </c>
      <c r="P26" s="122">
        <f t="shared" si="3"/>
        <v>1.6800000000000002</v>
      </c>
      <c r="Q26" s="155">
        <f t="shared" si="5"/>
        <v>70.32480000000001</v>
      </c>
      <c r="R26" s="8"/>
      <c r="S26" s="57">
        <f t="shared" si="4"/>
        <v>5.6721311475409832</v>
      </c>
      <c r="U26" s="8" t="s">
        <v>317</v>
      </c>
      <c r="W26">
        <v>0</v>
      </c>
      <c r="AE26" s="102"/>
      <c r="AG26" s="4"/>
    </row>
    <row r="27" spans="1:33" x14ac:dyDescent="0.25">
      <c r="A27" s="146" t="s">
        <v>593</v>
      </c>
      <c r="B27" s="244">
        <v>33</v>
      </c>
      <c r="C27" s="145" t="str">
        <f>VLOOKUP(A27,concorrenti!A:B,2,0)</f>
        <v>CASTELLOTTI</v>
      </c>
      <c r="D27" s="145">
        <f>VLOOKUP(A27,concorrenti!A:E,5,0)</f>
        <v>0</v>
      </c>
      <c r="E27" s="145" t="s">
        <v>165</v>
      </c>
      <c r="F27" s="145" t="s">
        <v>499</v>
      </c>
      <c r="G27" s="1">
        <v>1972</v>
      </c>
      <c r="H27" s="8"/>
      <c r="I27" s="58">
        <v>391</v>
      </c>
      <c r="J27" s="122">
        <f t="shared" si="0"/>
        <v>1.72</v>
      </c>
      <c r="K27" s="122">
        <f t="shared" si="1"/>
        <v>672.52</v>
      </c>
      <c r="L27" s="122"/>
      <c r="M27" s="8">
        <v>16</v>
      </c>
      <c r="N27" s="8">
        <f>VLOOKUP(M27,Regolamento!A:B,2,0)</f>
        <v>25</v>
      </c>
      <c r="O27" s="122">
        <f t="shared" si="2"/>
        <v>1.6099999999999999</v>
      </c>
      <c r="P27" s="122">
        <f t="shared" si="3"/>
        <v>1.6800000000000002</v>
      </c>
      <c r="Q27" s="155">
        <f t="shared" si="5"/>
        <v>67.62</v>
      </c>
      <c r="R27" s="8"/>
      <c r="S27" s="57">
        <f t="shared" si="4"/>
        <v>6.4098360655737707</v>
      </c>
      <c r="U27" t="s">
        <v>110</v>
      </c>
      <c r="W27">
        <v>0</v>
      </c>
      <c r="AE27" s="102"/>
    </row>
    <row r="28" spans="1:33" x14ac:dyDescent="0.25">
      <c r="A28" s="146" t="s">
        <v>22</v>
      </c>
      <c r="B28" s="244">
        <v>45</v>
      </c>
      <c r="C28" s="145" t="str">
        <f>VLOOKUP(A28,concorrenti!A:B,2,0)</f>
        <v>CASTELLOTTI</v>
      </c>
      <c r="D28" s="145">
        <f>VLOOKUP(A28,concorrenti!A:E,5,0)</f>
        <v>0</v>
      </c>
      <c r="E28" s="145" t="s">
        <v>165</v>
      </c>
      <c r="F28" s="145" t="s">
        <v>451</v>
      </c>
      <c r="G28" s="1">
        <v>1976</v>
      </c>
      <c r="H28" s="8"/>
      <c r="I28" s="58">
        <v>399</v>
      </c>
      <c r="J28" s="122">
        <f t="shared" si="0"/>
        <v>1.76</v>
      </c>
      <c r="K28" s="122">
        <f t="shared" si="1"/>
        <v>702.24</v>
      </c>
      <c r="L28" s="122"/>
      <c r="M28" s="8">
        <v>17</v>
      </c>
      <c r="N28" s="8">
        <f>VLOOKUP(M28,Regolamento!A:B,2,0)</f>
        <v>24</v>
      </c>
      <c r="O28" s="122">
        <f t="shared" si="2"/>
        <v>1.6099999999999999</v>
      </c>
      <c r="P28" s="122">
        <f t="shared" si="3"/>
        <v>1.6800000000000002</v>
      </c>
      <c r="Q28" s="155">
        <f t="shared" si="5"/>
        <v>64.915200000000013</v>
      </c>
      <c r="R28" s="8"/>
      <c r="S28" s="57">
        <f t="shared" si="4"/>
        <v>6.5409836065573774</v>
      </c>
      <c r="U28" s="8" t="s">
        <v>456</v>
      </c>
      <c r="W28">
        <v>0</v>
      </c>
      <c r="AE28" s="102"/>
    </row>
    <row r="29" spans="1:33" x14ac:dyDescent="0.25">
      <c r="A29" s="146" t="s">
        <v>397</v>
      </c>
      <c r="B29" s="244">
        <v>9</v>
      </c>
      <c r="C29" s="145" t="str">
        <f>VLOOKUP(A29,concorrenti!A:B,2,0)</f>
        <v>CASTELLOTTI</v>
      </c>
      <c r="D29" s="145">
        <f>VLOOKUP(A29,concorrenti!A:E,5,0)</f>
        <v>0</v>
      </c>
      <c r="E29" s="145" t="s">
        <v>166</v>
      </c>
      <c r="F29" s="145" t="s">
        <v>526</v>
      </c>
      <c r="G29" s="1">
        <v>1959</v>
      </c>
      <c r="H29" s="8"/>
      <c r="I29" s="58">
        <v>453</v>
      </c>
      <c r="J29" s="122">
        <f t="shared" si="0"/>
        <v>1.5899999999999999</v>
      </c>
      <c r="K29" s="122">
        <f t="shared" si="1"/>
        <v>720.27</v>
      </c>
      <c r="L29" s="122"/>
      <c r="M29" s="8">
        <v>18</v>
      </c>
      <c r="N29" s="8">
        <f>VLOOKUP(M29,Regolamento!A:B,2,0)</f>
        <v>23</v>
      </c>
      <c r="O29" s="122">
        <f t="shared" si="2"/>
        <v>1.6099999999999999</v>
      </c>
      <c r="P29" s="122">
        <f t="shared" si="3"/>
        <v>1.6800000000000002</v>
      </c>
      <c r="Q29" s="155">
        <f t="shared" si="5"/>
        <v>62.210399999999993</v>
      </c>
      <c r="R29" s="8"/>
      <c r="S29" s="57">
        <f t="shared" si="4"/>
        <v>7.4262295081967213</v>
      </c>
      <c r="U29" s="8" t="s">
        <v>315</v>
      </c>
      <c r="W29">
        <v>0</v>
      </c>
      <c r="AE29" s="102"/>
    </row>
    <row r="30" spans="1:33" x14ac:dyDescent="0.25">
      <c r="A30" s="8" t="s">
        <v>416</v>
      </c>
      <c r="B30" s="244">
        <v>47</v>
      </c>
      <c r="C30" s="145" t="str">
        <f>VLOOKUP(A30,concorrenti!A:B,2,0)</f>
        <v>CASTELLOTTI</v>
      </c>
      <c r="D30" s="145">
        <f>VLOOKUP(A30,concorrenti!A:E,5,0)</f>
        <v>0</v>
      </c>
      <c r="E30" s="145" t="s">
        <v>630</v>
      </c>
      <c r="F30" s="145" t="s">
        <v>451</v>
      </c>
      <c r="G30" s="1">
        <v>1981</v>
      </c>
      <c r="H30" s="8"/>
      <c r="I30" s="58">
        <v>398</v>
      </c>
      <c r="J30" s="122">
        <f t="shared" si="0"/>
        <v>1.81</v>
      </c>
      <c r="K30" s="122">
        <f t="shared" si="1"/>
        <v>720.38</v>
      </c>
      <c r="L30" s="122"/>
      <c r="M30" s="8">
        <v>19</v>
      </c>
      <c r="N30" s="8">
        <f>VLOOKUP(M30,Regolamento!A:B,2,0)</f>
        <v>22</v>
      </c>
      <c r="O30" s="122">
        <f t="shared" si="2"/>
        <v>1.6099999999999999</v>
      </c>
      <c r="P30" s="122">
        <f t="shared" si="3"/>
        <v>1.6800000000000002</v>
      </c>
      <c r="Q30" s="155">
        <f t="shared" si="5"/>
        <v>59.505599999999994</v>
      </c>
      <c r="R30" s="8"/>
      <c r="S30" s="57">
        <f t="shared" si="4"/>
        <v>6.5245901639344259</v>
      </c>
      <c r="U30" s="8" t="s">
        <v>401</v>
      </c>
      <c r="W30">
        <v>0</v>
      </c>
      <c r="AE30" s="102"/>
    </row>
    <row r="31" spans="1:33" x14ac:dyDescent="0.25">
      <c r="A31" s="146" t="s">
        <v>292</v>
      </c>
      <c r="B31" s="244">
        <v>24</v>
      </c>
      <c r="C31" s="145" t="str">
        <f>VLOOKUP(A31,concorrenti!A:B,2,0)</f>
        <v>VALTELLINA</v>
      </c>
      <c r="D31" s="145">
        <f>VLOOKUP(A31,concorrenti!A:E,5,0)</f>
        <v>0</v>
      </c>
      <c r="E31" s="145" t="s">
        <v>101</v>
      </c>
      <c r="F31" s="145" t="s">
        <v>461</v>
      </c>
      <c r="G31" s="1">
        <v>1969</v>
      </c>
      <c r="H31" s="8"/>
      <c r="I31" s="58">
        <v>431</v>
      </c>
      <c r="J31" s="122">
        <f t="shared" si="0"/>
        <v>1.69</v>
      </c>
      <c r="K31" s="122">
        <f t="shared" si="1"/>
        <v>728.39</v>
      </c>
      <c r="L31" s="122"/>
      <c r="M31" s="8">
        <v>20</v>
      </c>
      <c r="N31" s="8">
        <f>VLOOKUP(M31,Regolamento!A:B,2,0)</f>
        <v>21</v>
      </c>
      <c r="O31" s="122">
        <f t="shared" si="2"/>
        <v>1.6099999999999999</v>
      </c>
      <c r="P31" s="122">
        <f t="shared" si="3"/>
        <v>1.6800000000000002</v>
      </c>
      <c r="Q31" s="155">
        <f t="shared" si="5"/>
        <v>56.800799999999995</v>
      </c>
      <c r="R31" s="8"/>
      <c r="S31" s="57">
        <f t="shared" si="4"/>
        <v>7.0655737704918034</v>
      </c>
      <c r="AE31" s="102"/>
    </row>
    <row r="32" spans="1:33" x14ac:dyDescent="0.25">
      <c r="A32" s="146" t="s">
        <v>298</v>
      </c>
      <c r="B32" s="244">
        <v>48</v>
      </c>
      <c r="C32" s="145" t="str">
        <f>VLOOKUP(A32,concorrenti!A:B,2,0)</f>
        <v>CASTELLOTTI</v>
      </c>
      <c r="D32" s="145">
        <f>VLOOKUP(A32,concorrenti!A:E,5,0)</f>
        <v>0</v>
      </c>
      <c r="E32" s="145" t="s">
        <v>101</v>
      </c>
      <c r="F32" s="145" t="s">
        <v>435</v>
      </c>
      <c r="G32" s="1">
        <v>1983</v>
      </c>
      <c r="H32" s="8"/>
      <c r="I32" s="58">
        <v>446</v>
      </c>
      <c r="J32" s="122">
        <f t="shared" si="0"/>
        <v>1.83</v>
      </c>
      <c r="K32" s="122">
        <f t="shared" si="1"/>
        <v>816.18000000000006</v>
      </c>
      <c r="L32" s="122"/>
      <c r="M32" s="8">
        <v>21</v>
      </c>
      <c r="N32" s="8">
        <f>VLOOKUP(M32,Regolamento!A:B,2,0)</f>
        <v>20</v>
      </c>
      <c r="O32" s="122">
        <f t="shared" si="2"/>
        <v>1.6099999999999999</v>
      </c>
      <c r="P32" s="122">
        <f t="shared" si="3"/>
        <v>1.6800000000000002</v>
      </c>
      <c r="Q32" s="155">
        <f t="shared" si="5"/>
        <v>54.095999999999997</v>
      </c>
      <c r="R32" s="8"/>
      <c r="S32" s="57">
        <f t="shared" si="4"/>
        <v>7.3114754098360653</v>
      </c>
      <c r="AE32" s="102"/>
    </row>
    <row r="33" spans="1:32" x14ac:dyDescent="0.25">
      <c r="A33" s="146" t="s">
        <v>182</v>
      </c>
      <c r="B33" s="244">
        <v>55</v>
      </c>
      <c r="C33" s="145" t="str">
        <f>VLOOKUP(A33,concorrenti!A:B,2,0)</f>
        <v>OROBICO</v>
      </c>
      <c r="D33" s="145">
        <f>VLOOKUP(A33,concorrenti!A:E,5,0)</f>
        <v>0</v>
      </c>
      <c r="E33" s="145" t="s">
        <v>260</v>
      </c>
      <c r="F33" s="145" t="s">
        <v>345</v>
      </c>
      <c r="G33" s="1">
        <v>1992</v>
      </c>
      <c r="H33" s="8"/>
      <c r="I33" s="58">
        <v>435</v>
      </c>
      <c r="J33" s="122">
        <f t="shared" si="0"/>
        <v>1.92</v>
      </c>
      <c r="K33" s="122">
        <f t="shared" si="1"/>
        <v>835.19999999999993</v>
      </c>
      <c r="L33" s="122"/>
      <c r="M33" s="8">
        <v>22</v>
      </c>
      <c r="N33" s="8">
        <f>VLOOKUP(M33,Regolamento!A:B,2,0)</f>
        <v>19</v>
      </c>
      <c r="O33" s="122">
        <f t="shared" si="2"/>
        <v>1.6099999999999999</v>
      </c>
      <c r="P33" s="122">
        <f t="shared" si="3"/>
        <v>1.6800000000000002</v>
      </c>
      <c r="Q33" s="155">
        <f t="shared" si="5"/>
        <v>51.391199999999998</v>
      </c>
      <c r="R33" s="8"/>
      <c r="S33" s="57">
        <f t="shared" si="4"/>
        <v>7.1311475409836067</v>
      </c>
      <c r="T33" s="68"/>
      <c r="AE33" s="102"/>
    </row>
    <row r="34" spans="1:32" s="68" customFormat="1" x14ac:dyDescent="0.25">
      <c r="A34" s="146" t="s">
        <v>68</v>
      </c>
      <c r="B34" s="244">
        <v>42</v>
      </c>
      <c r="C34" s="145" t="str">
        <f>VLOOKUP(A34,concorrenti!A:B,2,0)</f>
        <v>VAMS</v>
      </c>
      <c r="D34" s="145">
        <f>VLOOKUP(A34,concorrenti!A:E,5,0)</f>
        <v>0</v>
      </c>
      <c r="E34" s="145" t="s">
        <v>165</v>
      </c>
      <c r="F34" s="145" t="s">
        <v>628</v>
      </c>
      <c r="G34" s="1">
        <v>1975</v>
      </c>
      <c r="H34" s="8"/>
      <c r="I34" s="58">
        <v>484</v>
      </c>
      <c r="J34" s="122">
        <f t="shared" si="0"/>
        <v>1.75</v>
      </c>
      <c r="K34" s="122">
        <f t="shared" si="1"/>
        <v>847</v>
      </c>
      <c r="L34" s="122"/>
      <c r="M34" s="8">
        <v>23</v>
      </c>
      <c r="N34" s="8">
        <f>VLOOKUP(M34,Regolamento!A:B,2,0)</f>
        <v>18</v>
      </c>
      <c r="O34" s="122">
        <f t="shared" si="2"/>
        <v>1.6099999999999999</v>
      </c>
      <c r="P34" s="122">
        <f t="shared" si="3"/>
        <v>1.6800000000000002</v>
      </c>
      <c r="Q34" s="155">
        <f t="shared" si="5"/>
        <v>48.686399999999999</v>
      </c>
      <c r="R34" s="8"/>
      <c r="S34" s="57">
        <f t="shared" si="4"/>
        <v>7.9344262295081966</v>
      </c>
      <c r="T34"/>
      <c r="AA34" s="144"/>
      <c r="AE34" s="147"/>
      <c r="AF34" s="144"/>
    </row>
    <row r="35" spans="1:32" x14ac:dyDescent="0.25">
      <c r="A35" s="146" t="s">
        <v>293</v>
      </c>
      <c r="B35" s="244">
        <v>37</v>
      </c>
      <c r="C35" s="145" t="str">
        <f>VLOOKUP(A35,concorrenti!A:B,2,0)</f>
        <v xml:space="preserve"> CAVEM</v>
      </c>
      <c r="D35" s="145">
        <f>VLOOKUP(A35,concorrenti!A:E,5,0)</f>
        <v>0</v>
      </c>
      <c r="E35" s="145" t="s">
        <v>167</v>
      </c>
      <c r="F35" s="145" t="s">
        <v>627</v>
      </c>
      <c r="G35" s="1">
        <v>1973</v>
      </c>
      <c r="H35" s="8"/>
      <c r="I35" s="58">
        <v>521</v>
      </c>
      <c r="J35" s="122">
        <f t="shared" si="0"/>
        <v>1.73</v>
      </c>
      <c r="K35" s="122">
        <f t="shared" si="1"/>
        <v>901.33</v>
      </c>
      <c r="L35" s="122"/>
      <c r="M35" s="8">
        <v>24</v>
      </c>
      <c r="N35" s="8">
        <f>VLOOKUP(M35,Regolamento!A:B,2,0)</f>
        <v>17</v>
      </c>
      <c r="O35" s="122">
        <f t="shared" si="2"/>
        <v>1.6099999999999999</v>
      </c>
      <c r="P35" s="122">
        <f t="shared" si="3"/>
        <v>1.6800000000000002</v>
      </c>
      <c r="Q35" s="155">
        <f t="shared" si="5"/>
        <v>45.9816</v>
      </c>
      <c r="R35" s="8"/>
      <c r="S35" s="57">
        <f t="shared" si="4"/>
        <v>8.5409836065573774</v>
      </c>
      <c r="AE35" s="102"/>
    </row>
    <row r="36" spans="1:32" x14ac:dyDescent="0.25">
      <c r="A36" s="146" t="s">
        <v>74</v>
      </c>
      <c r="B36" s="244">
        <v>26</v>
      </c>
      <c r="C36" s="145" t="str">
        <f>VLOOKUP(A36,concorrenti!A:B,2,0)</f>
        <v>VAMS</v>
      </c>
      <c r="D36" s="145">
        <f>VLOOKUP(A36,concorrenti!A:E,5,0)</f>
        <v>0</v>
      </c>
      <c r="E36" s="145" t="s">
        <v>433</v>
      </c>
      <c r="F36" s="145" t="s">
        <v>621</v>
      </c>
      <c r="G36" s="1">
        <v>1970</v>
      </c>
      <c r="H36" s="8"/>
      <c r="I36" s="58">
        <v>554</v>
      </c>
      <c r="J36" s="122">
        <f t="shared" si="0"/>
        <v>1.7</v>
      </c>
      <c r="K36" s="122">
        <f t="shared" si="1"/>
        <v>941.8</v>
      </c>
      <c r="L36" s="122"/>
      <c r="M36" s="8">
        <v>25</v>
      </c>
      <c r="N36" s="8">
        <f>VLOOKUP(M36,Regolamento!A:B,2,0)</f>
        <v>16</v>
      </c>
      <c r="O36" s="122">
        <f t="shared" si="2"/>
        <v>1.6099999999999999</v>
      </c>
      <c r="P36" s="122">
        <f t="shared" si="3"/>
        <v>1.6800000000000002</v>
      </c>
      <c r="Q36" s="155">
        <f t="shared" si="5"/>
        <v>43.276800000000001</v>
      </c>
      <c r="R36" s="8"/>
      <c r="S36" s="57">
        <f t="shared" si="4"/>
        <v>9.0819672131147549</v>
      </c>
      <c r="AE36" s="102"/>
    </row>
    <row r="37" spans="1:32" x14ac:dyDescent="0.25">
      <c r="A37" s="146" t="s">
        <v>181</v>
      </c>
      <c r="B37" s="244">
        <v>53</v>
      </c>
      <c r="C37" s="145" t="str">
        <f>VLOOKUP(A37,concorrenti!A:B,2,0)</f>
        <v>OROBICO</v>
      </c>
      <c r="D37" s="145">
        <f>VLOOKUP(A37,concorrenti!A:E,5,0)</f>
        <v>0</v>
      </c>
      <c r="E37" s="145" t="s">
        <v>165</v>
      </c>
      <c r="F37" s="145" t="s">
        <v>633</v>
      </c>
      <c r="G37" s="1">
        <v>1988</v>
      </c>
      <c r="H37" s="8"/>
      <c r="I37" s="58">
        <v>504</v>
      </c>
      <c r="J37" s="122">
        <f t="shared" si="0"/>
        <v>1.88</v>
      </c>
      <c r="K37" s="122">
        <f t="shared" si="1"/>
        <v>947.52</v>
      </c>
      <c r="L37" s="122"/>
      <c r="M37" s="8">
        <v>26</v>
      </c>
      <c r="N37" s="8">
        <f>VLOOKUP(M37,Regolamento!A:B,2,0)</f>
        <v>15</v>
      </c>
      <c r="O37" s="122">
        <f t="shared" si="2"/>
        <v>1.6099999999999999</v>
      </c>
      <c r="P37" s="122">
        <f t="shared" si="3"/>
        <v>1.6800000000000002</v>
      </c>
      <c r="Q37" s="155">
        <f t="shared" si="5"/>
        <v>40.572000000000003</v>
      </c>
      <c r="R37" s="8"/>
      <c r="S37" s="57">
        <f t="shared" si="4"/>
        <v>8.2622950819672134</v>
      </c>
      <c r="T37" s="142"/>
      <c r="AE37" s="102"/>
    </row>
    <row r="38" spans="1:32" s="142" customFormat="1" x14ac:dyDescent="0.25">
      <c r="A38" s="146" t="s">
        <v>409</v>
      </c>
      <c r="B38" s="244">
        <v>7</v>
      </c>
      <c r="C38" s="145" t="str">
        <f>VLOOKUP(A38,concorrenti!A:B,2,0)</f>
        <v>CASTELLOTTI</v>
      </c>
      <c r="D38" s="145">
        <f>VLOOKUP(A38,concorrenti!A:E,5,0)</f>
        <v>0</v>
      </c>
      <c r="E38" s="145" t="s">
        <v>102</v>
      </c>
      <c r="F38" s="145" t="s">
        <v>32</v>
      </c>
      <c r="G38" s="1">
        <v>1957</v>
      </c>
      <c r="H38" s="8"/>
      <c r="I38" s="58">
        <v>643</v>
      </c>
      <c r="J38" s="122">
        <f t="shared" si="0"/>
        <v>1.5699999999999998</v>
      </c>
      <c r="K38" s="122">
        <f t="shared" si="1"/>
        <v>1009.5099999999999</v>
      </c>
      <c r="L38" s="122"/>
      <c r="M38" s="8">
        <v>27</v>
      </c>
      <c r="N38" s="8">
        <f>VLOOKUP(M38,Regolamento!A:B,2,0)</f>
        <v>14</v>
      </c>
      <c r="O38" s="122">
        <f t="shared" si="2"/>
        <v>1.6099999999999999</v>
      </c>
      <c r="P38" s="122">
        <f t="shared" si="3"/>
        <v>1.6800000000000002</v>
      </c>
      <c r="Q38" s="155">
        <f t="shared" si="5"/>
        <v>37.867200000000004</v>
      </c>
      <c r="R38" s="8"/>
      <c r="S38" s="57">
        <f t="shared" si="4"/>
        <v>10.540983606557377</v>
      </c>
      <c r="T38"/>
      <c r="AA38" s="143"/>
      <c r="AE38" s="149"/>
      <c r="AF38" s="143"/>
    </row>
    <row r="39" spans="1:32" x14ac:dyDescent="0.25">
      <c r="A39" s="212" t="s">
        <v>418</v>
      </c>
      <c r="B39" s="244">
        <v>21</v>
      </c>
      <c r="C39" s="145" t="str">
        <f>VLOOKUP(A39,concorrenti!A:B,2,0)</f>
        <v>CMAE</v>
      </c>
      <c r="D39" s="145">
        <f>VLOOKUP(A39,concorrenti!A:E,5,0)</f>
        <v>0</v>
      </c>
      <c r="E39" s="145" t="s">
        <v>340</v>
      </c>
      <c r="F39" s="145" t="s">
        <v>429</v>
      </c>
      <c r="G39" s="1">
        <v>1966</v>
      </c>
      <c r="H39" s="8"/>
      <c r="I39" s="58">
        <v>636</v>
      </c>
      <c r="J39" s="122">
        <f t="shared" si="0"/>
        <v>1.6600000000000001</v>
      </c>
      <c r="K39" s="122">
        <f t="shared" si="1"/>
        <v>1055.76</v>
      </c>
      <c r="L39" s="122"/>
      <c r="M39" s="8">
        <v>28</v>
      </c>
      <c r="N39" s="8">
        <f>VLOOKUP(M39,Regolamento!A:B,2,0)</f>
        <v>13</v>
      </c>
      <c r="O39" s="122">
        <f t="shared" si="2"/>
        <v>1.6099999999999999</v>
      </c>
      <c r="P39" s="122">
        <f t="shared" si="3"/>
        <v>1.6800000000000002</v>
      </c>
      <c r="Q39" s="155">
        <f t="shared" si="5"/>
        <v>35.162400000000005</v>
      </c>
      <c r="R39" s="8"/>
      <c r="S39" s="57">
        <f t="shared" si="4"/>
        <v>10.426229508196721</v>
      </c>
      <c r="T39" s="68"/>
      <c r="AE39" s="102"/>
    </row>
    <row r="40" spans="1:32" s="68" customFormat="1" x14ac:dyDescent="0.25">
      <c r="A40" s="146" t="s">
        <v>457</v>
      </c>
      <c r="B40" s="244">
        <v>49</v>
      </c>
      <c r="C40" s="145" t="str">
        <f>VLOOKUP(A40,concorrenti!A:B,2,0)</f>
        <v>CASTELLOTTI</v>
      </c>
      <c r="D40" s="145">
        <f>VLOOKUP(A40,concorrenti!A:E,5,0)</f>
        <v>0</v>
      </c>
      <c r="E40" s="145" t="s">
        <v>165</v>
      </c>
      <c r="F40" s="145" t="s">
        <v>463</v>
      </c>
      <c r="G40" s="1">
        <v>1983</v>
      </c>
      <c r="H40" s="8"/>
      <c r="I40" s="58">
        <v>642</v>
      </c>
      <c r="J40" s="122">
        <f t="shared" si="0"/>
        <v>1.83</v>
      </c>
      <c r="K40" s="122">
        <f t="shared" si="1"/>
        <v>1174.8600000000001</v>
      </c>
      <c r="L40" s="122"/>
      <c r="M40" s="8">
        <v>29</v>
      </c>
      <c r="N40" s="8">
        <f>VLOOKUP(M40,Regolamento!A:B,2,0)</f>
        <v>12</v>
      </c>
      <c r="O40" s="122">
        <f t="shared" si="2"/>
        <v>1.6099999999999999</v>
      </c>
      <c r="P40" s="122">
        <f t="shared" si="3"/>
        <v>1.6800000000000002</v>
      </c>
      <c r="Q40" s="155">
        <f t="shared" si="5"/>
        <v>32.457600000000006</v>
      </c>
      <c r="R40" s="8"/>
      <c r="S40" s="57">
        <f t="shared" si="4"/>
        <v>10.524590163934427</v>
      </c>
      <c r="T40"/>
      <c r="AA40" s="144"/>
      <c r="AE40" s="147"/>
      <c r="AF40" s="144"/>
    </row>
    <row r="41" spans="1:32" x14ac:dyDescent="0.25">
      <c r="A41" s="146" t="s">
        <v>27</v>
      </c>
      <c r="B41" s="244">
        <v>44</v>
      </c>
      <c r="C41" s="145" t="str">
        <f>VLOOKUP(A41,concorrenti!A:B,2,0)</f>
        <v>VAMS</v>
      </c>
      <c r="D41" s="145">
        <f>VLOOKUP(A41,concorrenti!A:E,5,0)</f>
        <v>0</v>
      </c>
      <c r="E41" s="145" t="s">
        <v>164</v>
      </c>
      <c r="F41" s="145" t="s">
        <v>482</v>
      </c>
      <c r="G41" s="1">
        <v>1975</v>
      </c>
      <c r="H41" s="8"/>
      <c r="I41" s="58">
        <v>727</v>
      </c>
      <c r="J41" s="122">
        <f t="shared" si="0"/>
        <v>1.75</v>
      </c>
      <c r="K41" s="122">
        <f t="shared" si="1"/>
        <v>1272.25</v>
      </c>
      <c r="L41" s="122"/>
      <c r="M41" s="8">
        <v>30</v>
      </c>
      <c r="N41" s="8">
        <f>VLOOKUP(M41,Regolamento!A:B,2,0)</f>
        <v>11</v>
      </c>
      <c r="O41" s="122">
        <f t="shared" si="2"/>
        <v>1.6099999999999999</v>
      </c>
      <c r="P41" s="122">
        <f t="shared" si="3"/>
        <v>1.6800000000000002</v>
      </c>
      <c r="Q41" s="155">
        <f t="shared" si="5"/>
        <v>29.752799999999997</v>
      </c>
      <c r="R41" s="8"/>
      <c r="S41" s="57">
        <f t="shared" si="4"/>
        <v>11.918032786885245</v>
      </c>
      <c r="T41" s="48"/>
      <c r="U41"/>
      <c r="AE41" s="102"/>
    </row>
    <row r="42" spans="1:32" x14ac:dyDescent="0.25">
      <c r="A42" s="146" t="s">
        <v>597</v>
      </c>
      <c r="B42" s="244">
        <v>51</v>
      </c>
      <c r="C42" s="145" t="str">
        <f>VLOOKUP(A42,concorrenti!A:B,2,0)</f>
        <v>PROGETTO MITE</v>
      </c>
      <c r="D42" s="145">
        <f>VLOOKUP(A42,concorrenti!A:E,5,0)</f>
        <v>0</v>
      </c>
      <c r="E42" s="145" t="s">
        <v>164</v>
      </c>
      <c r="F42" s="145" t="s">
        <v>453</v>
      </c>
      <c r="G42" s="1">
        <v>1986</v>
      </c>
      <c r="H42" s="8"/>
      <c r="I42" s="58">
        <v>692</v>
      </c>
      <c r="J42" s="122">
        <f t="shared" si="0"/>
        <v>1.8599999999999999</v>
      </c>
      <c r="K42" s="122">
        <f t="shared" si="1"/>
        <v>1287.1199999999999</v>
      </c>
      <c r="L42" s="122"/>
      <c r="M42" s="8">
        <v>31</v>
      </c>
      <c r="N42" s="8">
        <f>VLOOKUP(M42,Regolamento!A:B,2,0)</f>
        <v>10</v>
      </c>
      <c r="O42" s="122">
        <f t="shared" si="2"/>
        <v>1.6099999999999999</v>
      </c>
      <c r="P42" s="122">
        <f t="shared" si="3"/>
        <v>1.6800000000000002</v>
      </c>
      <c r="Q42" s="155">
        <f t="shared" si="5"/>
        <v>27.047999999999998</v>
      </c>
      <c r="R42" s="8"/>
      <c r="S42" s="57">
        <f t="shared" si="4"/>
        <v>11.344262295081966</v>
      </c>
      <c r="U42"/>
      <c r="AE42" s="102"/>
    </row>
    <row r="43" spans="1:32" x14ac:dyDescent="0.25">
      <c r="A43" s="146" t="s">
        <v>412</v>
      </c>
      <c r="B43" s="244">
        <v>34</v>
      </c>
      <c r="C43" s="145" t="str">
        <f>VLOOKUP(A43,concorrenti!A:B,2,0)</f>
        <v>CMAE</v>
      </c>
      <c r="D43" s="145">
        <f>VLOOKUP(A43,concorrenti!A:E,5,0)</f>
        <v>0</v>
      </c>
      <c r="E43" s="145" t="s">
        <v>167</v>
      </c>
      <c r="F43" s="145" t="s">
        <v>627</v>
      </c>
      <c r="G43" s="1">
        <v>1973</v>
      </c>
      <c r="H43" s="8"/>
      <c r="I43" s="58">
        <v>826</v>
      </c>
      <c r="J43" s="122">
        <f t="shared" si="0"/>
        <v>1.73</v>
      </c>
      <c r="K43" s="122">
        <f t="shared" si="1"/>
        <v>1428.98</v>
      </c>
      <c r="L43" s="122"/>
      <c r="M43" s="8">
        <v>32</v>
      </c>
      <c r="N43" s="8">
        <f>VLOOKUP(M43,Regolamento!A:B,2,0)</f>
        <v>9</v>
      </c>
      <c r="O43" s="122">
        <f t="shared" si="2"/>
        <v>1.6099999999999999</v>
      </c>
      <c r="P43" s="122">
        <f t="shared" si="3"/>
        <v>1.6800000000000002</v>
      </c>
      <c r="Q43" s="155">
        <f t="shared" si="5"/>
        <v>24.3432</v>
      </c>
      <c r="R43" s="8"/>
      <c r="S43" s="57">
        <f t="shared" si="4"/>
        <v>13.540983606557377</v>
      </c>
      <c r="U43"/>
      <c r="AE43" s="102"/>
    </row>
    <row r="44" spans="1:32" x14ac:dyDescent="0.25">
      <c r="A44" s="146" t="s">
        <v>261</v>
      </c>
      <c r="B44" s="244">
        <v>11</v>
      </c>
      <c r="C44" s="145" t="str">
        <f>VLOOKUP(A44,concorrenti!A:B,2,0)</f>
        <v>GAMS</v>
      </c>
      <c r="D44" s="145">
        <f>VLOOKUP(A44,concorrenti!A:E,5,0)</f>
        <v>0</v>
      </c>
      <c r="E44" s="145" t="s">
        <v>164</v>
      </c>
      <c r="F44" s="145" t="s">
        <v>612</v>
      </c>
      <c r="G44" s="1">
        <v>1961</v>
      </c>
      <c r="H44" s="8"/>
      <c r="I44" s="58">
        <v>1108</v>
      </c>
      <c r="J44" s="122">
        <f t="shared" ref="J44:J66" si="6">IF(D44&lt;&gt;0,((1+RIGHT(G44,2)/100)-0.1),(1+RIGHT(G44,2)/100))</f>
        <v>1.6099999999999999</v>
      </c>
      <c r="K44" s="122">
        <f t="shared" si="1"/>
        <v>1783.8799999999999</v>
      </c>
      <c r="L44" s="122"/>
      <c r="M44" s="8">
        <v>33</v>
      </c>
      <c r="N44" s="8">
        <f>VLOOKUP(M44,Regolamento!A:B,2,0)</f>
        <v>8</v>
      </c>
      <c r="O44" s="122">
        <f t="shared" si="2"/>
        <v>1.6099999999999999</v>
      </c>
      <c r="P44" s="122">
        <f t="shared" si="3"/>
        <v>1.6800000000000002</v>
      </c>
      <c r="Q44" s="155">
        <f t="shared" si="5"/>
        <v>21.638400000000001</v>
      </c>
      <c r="R44" s="8"/>
      <c r="S44" s="57">
        <f t="shared" si="4"/>
        <v>18.16393442622951</v>
      </c>
      <c r="U44"/>
      <c r="AE44" s="102"/>
    </row>
    <row r="45" spans="1:32" x14ac:dyDescent="0.25">
      <c r="A45" s="146" t="s">
        <v>228</v>
      </c>
      <c r="B45" s="244">
        <v>10</v>
      </c>
      <c r="C45" s="145" t="str">
        <f>VLOOKUP(A45,concorrenti!A:B,2,0)</f>
        <v>VAMS</v>
      </c>
      <c r="D45" s="145">
        <f>VLOOKUP(A45,concorrenti!A:E,5,0)</f>
        <v>0</v>
      </c>
      <c r="E45" s="145" t="s">
        <v>611</v>
      </c>
      <c r="F45" s="145" t="s">
        <v>426</v>
      </c>
      <c r="G45" s="1">
        <v>1960</v>
      </c>
      <c r="H45" s="8"/>
      <c r="I45" s="58">
        <v>1374</v>
      </c>
      <c r="J45" s="122">
        <f t="shared" si="6"/>
        <v>1.6</v>
      </c>
      <c r="K45" s="122">
        <f t="shared" si="1"/>
        <v>2198.4</v>
      </c>
      <c r="L45" s="122"/>
      <c r="M45" s="8">
        <v>34</v>
      </c>
      <c r="N45" s="8">
        <f>VLOOKUP(M45,Regolamento!A:B,2,0)</f>
        <v>7</v>
      </c>
      <c r="O45" s="122">
        <f t="shared" si="2"/>
        <v>1.6099999999999999</v>
      </c>
      <c r="P45" s="122">
        <f t="shared" si="3"/>
        <v>1.6800000000000002</v>
      </c>
      <c r="Q45" s="155">
        <f t="shared" si="5"/>
        <v>18.933600000000002</v>
      </c>
      <c r="R45" s="8"/>
      <c r="S45" s="57">
        <f t="shared" si="4"/>
        <v>22.524590163934427</v>
      </c>
      <c r="U45"/>
      <c r="AE45" s="102"/>
    </row>
    <row r="46" spans="1:32" x14ac:dyDescent="0.25">
      <c r="A46" s="146" t="s">
        <v>153</v>
      </c>
      <c r="B46" s="244">
        <v>39</v>
      </c>
      <c r="C46" s="145" t="str">
        <f>VLOOKUP(A46,concorrenti!A:B,2,0)</f>
        <v>CMAE</v>
      </c>
      <c r="D46" s="145">
        <f>VLOOKUP(A46,concorrenti!A:E,5,0)</f>
        <v>0</v>
      </c>
      <c r="E46" s="145" t="s">
        <v>167</v>
      </c>
      <c r="F46" s="145" t="s">
        <v>627</v>
      </c>
      <c r="G46" s="1">
        <v>1974</v>
      </c>
      <c r="H46" s="8"/>
      <c r="I46" s="58">
        <v>1333</v>
      </c>
      <c r="J46" s="122">
        <f t="shared" si="6"/>
        <v>1.74</v>
      </c>
      <c r="K46" s="122">
        <f t="shared" si="1"/>
        <v>2319.42</v>
      </c>
      <c r="L46" s="122"/>
      <c r="M46" s="8">
        <v>35</v>
      </c>
      <c r="N46" s="8">
        <f>VLOOKUP(M46,Regolamento!A:B,2,0)</f>
        <v>6</v>
      </c>
      <c r="O46" s="122">
        <f t="shared" si="2"/>
        <v>1.6099999999999999</v>
      </c>
      <c r="P46" s="122">
        <f t="shared" si="3"/>
        <v>1.6800000000000002</v>
      </c>
      <c r="Q46" s="155">
        <f t="shared" si="5"/>
        <v>16.228800000000003</v>
      </c>
      <c r="R46" s="8"/>
      <c r="S46" s="57">
        <f t="shared" si="4"/>
        <v>21.852459016393443</v>
      </c>
      <c r="T46" s="48"/>
      <c r="U46"/>
      <c r="AE46" s="102"/>
    </row>
    <row r="47" spans="1:32" x14ac:dyDescent="0.25">
      <c r="A47" s="146" t="s">
        <v>414</v>
      </c>
      <c r="B47" s="244">
        <v>38</v>
      </c>
      <c r="C47" s="145" t="str">
        <f>VLOOKUP(A47,concorrenti!A:B,2,0)</f>
        <v>VAMS</v>
      </c>
      <c r="D47" s="145">
        <f>VLOOKUP(A47,concorrenti!A:E,5,0)</f>
        <v>0</v>
      </c>
      <c r="E47" s="145" t="s">
        <v>167</v>
      </c>
      <c r="F47" s="145" t="s">
        <v>627</v>
      </c>
      <c r="G47" s="1">
        <v>1973</v>
      </c>
      <c r="H47" s="8"/>
      <c r="I47" s="58">
        <v>1492</v>
      </c>
      <c r="J47" s="122">
        <f t="shared" si="6"/>
        <v>1.73</v>
      </c>
      <c r="K47" s="122">
        <f t="shared" si="1"/>
        <v>2581.16</v>
      </c>
      <c r="L47" s="122"/>
      <c r="M47" s="8">
        <v>36</v>
      </c>
      <c r="N47" s="8">
        <f>VLOOKUP(M47,Regolamento!A:B,2,0)</f>
        <v>5</v>
      </c>
      <c r="O47" s="122">
        <f t="shared" ref="O47:O62" si="7">1+F$5/100</f>
        <v>1.6099999999999999</v>
      </c>
      <c r="P47" s="122">
        <f t="shared" ref="P47:P62" si="8">1+F$6/100</f>
        <v>1.6800000000000002</v>
      </c>
      <c r="Q47" s="155">
        <f t="shared" ref="Q47:Q62" si="9">IF(I47&lt;&gt;0,+N47*O47*P47,0)</f>
        <v>13.523999999999999</v>
      </c>
      <c r="R47" s="8"/>
      <c r="S47" s="57">
        <f t="shared" ref="S47:S62" si="10">+I47/F$5</f>
        <v>24.459016393442624</v>
      </c>
      <c r="U47"/>
      <c r="AE47" s="102"/>
    </row>
    <row r="48" spans="1:32" x14ac:dyDescent="0.25">
      <c r="A48" s="146" t="s">
        <v>601</v>
      </c>
      <c r="B48" s="244">
        <v>58</v>
      </c>
      <c r="C48" s="99" t="str">
        <f>VLOOKUP(A48,concorrenti!A:B,2,0)</f>
        <v>VAMS</v>
      </c>
      <c r="D48" s="99">
        <f>VLOOKUP(A48,concorrenti!A:E,5,0)</f>
        <v>0</v>
      </c>
      <c r="E48" s="145" t="s">
        <v>101</v>
      </c>
      <c r="F48" s="145" t="s">
        <v>637</v>
      </c>
      <c r="G48" s="1">
        <v>2000</v>
      </c>
      <c r="H48" s="101"/>
      <c r="I48" s="58">
        <v>2830</v>
      </c>
      <c r="J48" s="122">
        <f t="shared" si="6"/>
        <v>1</v>
      </c>
      <c r="K48" s="122">
        <f t="shared" si="1"/>
        <v>2830</v>
      </c>
      <c r="L48" s="122"/>
      <c r="M48" s="8">
        <v>37</v>
      </c>
      <c r="N48" s="8">
        <f>VLOOKUP(M48,Regolamento!A:B,2,0)</f>
        <v>4</v>
      </c>
      <c r="O48" s="122">
        <f t="shared" si="7"/>
        <v>1.6099999999999999</v>
      </c>
      <c r="P48" s="122">
        <f t="shared" si="8"/>
        <v>1.6800000000000002</v>
      </c>
      <c r="Q48" s="155">
        <f t="shared" si="9"/>
        <v>10.8192</v>
      </c>
      <c r="R48" s="8"/>
      <c r="S48" s="57">
        <f t="shared" si="10"/>
        <v>46.393442622950822</v>
      </c>
      <c r="U48"/>
      <c r="W48" s="48"/>
      <c r="AE48" s="102"/>
    </row>
    <row r="49" spans="1:32" x14ac:dyDescent="0.25">
      <c r="A49" s="146" t="s">
        <v>70</v>
      </c>
      <c r="B49" s="244">
        <v>25</v>
      </c>
      <c r="C49" s="145" t="str">
        <f>VLOOKUP(A49,concorrenti!A:B,2,0)</f>
        <v>CASTELLOTTI</v>
      </c>
      <c r="D49" s="145">
        <f>VLOOKUP(A49,concorrenti!A:E,5,0)</f>
        <v>0</v>
      </c>
      <c r="E49" s="145" t="s">
        <v>165</v>
      </c>
      <c r="F49" s="145" t="s">
        <v>620</v>
      </c>
      <c r="G49" s="1">
        <v>1969</v>
      </c>
      <c r="H49" s="8"/>
      <c r="I49" s="58">
        <v>1753</v>
      </c>
      <c r="J49" s="122">
        <f t="shared" si="6"/>
        <v>1.69</v>
      </c>
      <c r="K49" s="122">
        <f t="shared" si="1"/>
        <v>2962.5699999999997</v>
      </c>
      <c r="L49" s="122"/>
      <c r="M49" s="8">
        <v>38</v>
      </c>
      <c r="N49" s="8">
        <f>VLOOKUP(M49,Regolamento!A:B,2,0)</f>
        <v>3</v>
      </c>
      <c r="O49" s="122">
        <f t="shared" si="7"/>
        <v>1.6099999999999999</v>
      </c>
      <c r="P49" s="122">
        <f t="shared" si="8"/>
        <v>1.6800000000000002</v>
      </c>
      <c r="Q49" s="155">
        <f t="shared" si="9"/>
        <v>8.1144000000000016</v>
      </c>
      <c r="R49" s="8"/>
      <c r="S49" s="57">
        <f t="shared" si="10"/>
        <v>28.737704918032787</v>
      </c>
      <c r="U49"/>
      <c r="W49" s="48"/>
      <c r="AE49" s="102"/>
    </row>
    <row r="50" spans="1:32" x14ac:dyDescent="0.25">
      <c r="A50" s="212" t="s">
        <v>417</v>
      </c>
      <c r="B50" s="244">
        <v>19</v>
      </c>
      <c r="C50" s="145" t="str">
        <f>VLOOKUP(A50,concorrenti!A:B,2,0)</f>
        <v>VAMS</v>
      </c>
      <c r="D50" s="145">
        <f>VLOOKUP(A50,concorrenti!A:E,5,0)</f>
        <v>0</v>
      </c>
      <c r="E50" s="145" t="s">
        <v>617</v>
      </c>
      <c r="F50" s="145" t="s">
        <v>618</v>
      </c>
      <c r="G50" s="1">
        <v>1964</v>
      </c>
      <c r="H50" s="8"/>
      <c r="I50" s="58">
        <v>1941</v>
      </c>
      <c r="J50" s="122">
        <f t="shared" si="6"/>
        <v>1.6400000000000001</v>
      </c>
      <c r="K50" s="122">
        <f t="shared" si="1"/>
        <v>3183.2400000000002</v>
      </c>
      <c r="L50" s="122"/>
      <c r="M50" s="8">
        <v>39</v>
      </c>
      <c r="N50" s="8">
        <f>VLOOKUP(M50,Regolamento!A:B,2,0)</f>
        <v>2</v>
      </c>
      <c r="O50" s="122">
        <f t="shared" si="7"/>
        <v>1.6099999999999999</v>
      </c>
      <c r="P50" s="122">
        <f t="shared" si="8"/>
        <v>1.6800000000000002</v>
      </c>
      <c r="Q50" s="155">
        <f t="shared" si="9"/>
        <v>5.4096000000000002</v>
      </c>
      <c r="R50" s="8"/>
      <c r="S50" s="57">
        <f t="shared" si="10"/>
        <v>31.819672131147541</v>
      </c>
      <c r="U50"/>
      <c r="W50" s="48"/>
      <c r="AE50" s="102"/>
    </row>
    <row r="51" spans="1:32" x14ac:dyDescent="0.25">
      <c r="A51" s="146" t="s">
        <v>602</v>
      </c>
      <c r="B51" s="244">
        <v>4</v>
      </c>
      <c r="C51" s="145" t="str">
        <f>VLOOKUP(A51,concorrenti!A:B,2,0)</f>
        <v>CASTELLOTTI</v>
      </c>
      <c r="D51" s="145">
        <f>VLOOKUP(A51,concorrenti!A:E,5,0)</f>
        <v>0</v>
      </c>
      <c r="E51" s="145" t="s">
        <v>164</v>
      </c>
      <c r="F51" s="128" t="s">
        <v>436</v>
      </c>
      <c r="G51" s="1">
        <v>1950</v>
      </c>
      <c r="H51" s="8"/>
      <c r="I51" s="58">
        <v>2245</v>
      </c>
      <c r="J51" s="122">
        <f t="shared" si="6"/>
        <v>1.5</v>
      </c>
      <c r="K51" s="122">
        <f t="shared" si="1"/>
        <v>3367.5</v>
      </c>
      <c r="L51" s="122"/>
      <c r="M51" s="8">
        <v>40</v>
      </c>
      <c r="N51" s="8">
        <f>VLOOKUP(M51,Regolamento!A:B,2,0)</f>
        <v>1</v>
      </c>
      <c r="O51" s="122">
        <f t="shared" si="7"/>
        <v>1.6099999999999999</v>
      </c>
      <c r="P51" s="122">
        <f t="shared" si="8"/>
        <v>1.6800000000000002</v>
      </c>
      <c r="Q51" s="155">
        <f t="shared" si="9"/>
        <v>2.7048000000000001</v>
      </c>
      <c r="R51" s="8"/>
      <c r="S51" s="57">
        <f t="shared" si="10"/>
        <v>36.803278688524593</v>
      </c>
      <c r="T51" s="68"/>
      <c r="U51"/>
      <c r="W51" s="48"/>
      <c r="AE51" s="102"/>
    </row>
    <row r="52" spans="1:32" s="68" customFormat="1" x14ac:dyDescent="0.25">
      <c r="A52" s="146" t="s">
        <v>592</v>
      </c>
      <c r="B52" s="244">
        <v>30</v>
      </c>
      <c r="C52" s="145" t="str">
        <f>VLOOKUP(A52,concorrenti!A:B,2,0)</f>
        <v>VAMS</v>
      </c>
      <c r="D52" s="145">
        <f>VLOOKUP(A52,concorrenti!A:E,5,0)</f>
        <v>0</v>
      </c>
      <c r="E52" s="145" t="s">
        <v>164</v>
      </c>
      <c r="F52" s="145" t="s">
        <v>625</v>
      </c>
      <c r="G52" s="1">
        <v>1972</v>
      </c>
      <c r="H52" s="8"/>
      <c r="I52" s="58">
        <v>3871</v>
      </c>
      <c r="J52" s="122">
        <f t="shared" si="6"/>
        <v>1.72</v>
      </c>
      <c r="K52" s="122">
        <v>3871</v>
      </c>
      <c r="L52" s="122"/>
      <c r="M52" s="8">
        <v>41</v>
      </c>
      <c r="N52" s="8">
        <f>VLOOKUP(M52,Regolamento!A:B,2,0)</f>
        <v>0.5</v>
      </c>
      <c r="O52" s="122">
        <f t="shared" si="7"/>
        <v>1.6099999999999999</v>
      </c>
      <c r="P52" s="122">
        <f t="shared" si="8"/>
        <v>1.6800000000000002</v>
      </c>
      <c r="Q52" s="155">
        <f t="shared" si="9"/>
        <v>1.3524</v>
      </c>
      <c r="R52" s="8"/>
      <c r="S52" s="57">
        <f t="shared" si="10"/>
        <v>63.459016393442624</v>
      </c>
      <c r="T52"/>
      <c r="U52"/>
      <c r="V52"/>
      <c r="W52" s="148"/>
      <c r="AA52" s="144"/>
      <c r="AE52" s="147"/>
      <c r="AF52" s="144"/>
    </row>
    <row r="53" spans="1:32" x14ac:dyDescent="0.25">
      <c r="A53" s="146" t="s">
        <v>604</v>
      </c>
      <c r="B53" s="244">
        <v>18</v>
      </c>
      <c r="C53" s="145" t="str">
        <f>VLOOKUP(A53,concorrenti!A:B,2,0)</f>
        <v>VAMS</v>
      </c>
      <c r="D53" s="145">
        <f>VLOOKUP(A53,concorrenti!A:E,5,0)</f>
        <v>0</v>
      </c>
      <c r="E53" s="145" t="s">
        <v>340</v>
      </c>
      <c r="F53" s="145" t="s">
        <v>428</v>
      </c>
      <c r="G53" s="1">
        <v>1964</v>
      </c>
      <c r="H53" s="8"/>
      <c r="I53" s="58">
        <v>2436</v>
      </c>
      <c r="J53" s="122">
        <f t="shared" si="6"/>
        <v>1.6400000000000001</v>
      </c>
      <c r="K53" s="122">
        <f t="shared" ref="K53:K66" si="11">+I53*J53</f>
        <v>3995.0400000000004</v>
      </c>
      <c r="L53" s="122"/>
      <c r="M53" s="8">
        <v>42</v>
      </c>
      <c r="N53" s="8">
        <f>VLOOKUP(M53,Regolamento!A:B,2,0)</f>
        <v>0.5</v>
      </c>
      <c r="O53" s="122">
        <f t="shared" si="7"/>
        <v>1.6099999999999999</v>
      </c>
      <c r="P53" s="122">
        <f t="shared" si="8"/>
        <v>1.6800000000000002</v>
      </c>
      <c r="Q53" s="155">
        <f t="shared" si="9"/>
        <v>1.3524</v>
      </c>
      <c r="R53" s="8"/>
      <c r="S53" s="57">
        <f t="shared" si="10"/>
        <v>39.934426229508198</v>
      </c>
      <c r="U53"/>
      <c r="AE53" s="102"/>
    </row>
    <row r="54" spans="1:32" x14ac:dyDescent="0.25">
      <c r="A54" s="146" t="s">
        <v>471</v>
      </c>
      <c r="B54" s="244">
        <v>27</v>
      </c>
      <c r="C54" s="145" t="str">
        <f>VLOOKUP(A54,concorrenti!A:B,2,0)</f>
        <v>OROBICO</v>
      </c>
      <c r="D54" s="145">
        <f>VLOOKUP(A54,concorrenti!A:E,5,0)</f>
        <v>0</v>
      </c>
      <c r="E54" s="145" t="s">
        <v>622</v>
      </c>
      <c r="F54" s="145" t="s">
        <v>623</v>
      </c>
      <c r="G54" s="1">
        <v>1971</v>
      </c>
      <c r="H54" s="8"/>
      <c r="I54" s="58">
        <v>2391</v>
      </c>
      <c r="J54" s="122">
        <f t="shared" si="6"/>
        <v>1.71</v>
      </c>
      <c r="K54" s="122">
        <f t="shared" si="11"/>
        <v>4088.61</v>
      </c>
      <c r="L54" s="122"/>
      <c r="M54" s="8">
        <v>43</v>
      </c>
      <c r="N54" s="8">
        <f>VLOOKUP(M54,Regolamento!A:B,2,0)</f>
        <v>0.5</v>
      </c>
      <c r="O54" s="122">
        <f t="shared" si="7"/>
        <v>1.6099999999999999</v>
      </c>
      <c r="P54" s="122">
        <f t="shared" si="8"/>
        <v>1.6800000000000002</v>
      </c>
      <c r="Q54" s="155">
        <f t="shared" si="9"/>
        <v>1.3524</v>
      </c>
      <c r="R54" s="8"/>
      <c r="S54" s="57">
        <f t="shared" si="10"/>
        <v>39.196721311475407</v>
      </c>
      <c r="U54"/>
      <c r="AE54" s="102"/>
    </row>
    <row r="55" spans="1:32" x14ac:dyDescent="0.25">
      <c r="A55" s="8" t="s">
        <v>411</v>
      </c>
      <c r="B55" s="244">
        <v>16</v>
      </c>
      <c r="C55" s="145" t="str">
        <f>VLOOKUP(A55,concorrenti!A:B,2,0)</f>
        <v>VALTELLINA</v>
      </c>
      <c r="D55" s="145">
        <f>VLOOKUP(A55,concorrenti!A:E,5,0)</f>
        <v>0</v>
      </c>
      <c r="E55" s="145" t="s">
        <v>615</v>
      </c>
      <c r="F55" s="145" t="s">
        <v>616</v>
      </c>
      <c r="G55" s="1">
        <v>1963</v>
      </c>
      <c r="H55" s="8"/>
      <c r="I55" s="58">
        <v>2646</v>
      </c>
      <c r="J55" s="122">
        <f t="shared" si="6"/>
        <v>1.63</v>
      </c>
      <c r="K55" s="122">
        <f t="shared" si="11"/>
        <v>4312.9799999999996</v>
      </c>
      <c r="L55" s="122"/>
      <c r="M55" s="8">
        <v>44</v>
      </c>
      <c r="N55" s="8">
        <f>VLOOKUP(M55,Regolamento!A:B,2,0)</f>
        <v>0.5</v>
      </c>
      <c r="O55" s="122">
        <f t="shared" si="7"/>
        <v>1.6099999999999999</v>
      </c>
      <c r="P55" s="122">
        <f t="shared" si="8"/>
        <v>1.6800000000000002</v>
      </c>
      <c r="Q55" s="155">
        <f t="shared" si="9"/>
        <v>1.3524</v>
      </c>
      <c r="R55" s="8"/>
      <c r="S55" s="57">
        <f t="shared" si="10"/>
        <v>43.377049180327866</v>
      </c>
      <c r="U55"/>
      <c r="AE55" s="102"/>
    </row>
    <row r="56" spans="1:32" x14ac:dyDescent="0.25">
      <c r="A56" s="146" t="s">
        <v>488</v>
      </c>
      <c r="B56" s="244">
        <v>5</v>
      </c>
      <c r="C56" s="145" t="str">
        <f>VLOOKUP(A56,concorrenti!A:B,2,0)</f>
        <v>CASTELLOTTI</v>
      </c>
      <c r="D56" s="145">
        <f>VLOOKUP(A56,concorrenti!A:E,5,0)</f>
        <v>0</v>
      </c>
      <c r="E56" s="145" t="s">
        <v>101</v>
      </c>
      <c r="F56" s="145" t="s">
        <v>464</v>
      </c>
      <c r="G56" s="1">
        <v>1953</v>
      </c>
      <c r="H56" s="8"/>
      <c r="I56" s="58">
        <v>2894</v>
      </c>
      <c r="J56" s="122">
        <f t="shared" si="6"/>
        <v>1.53</v>
      </c>
      <c r="K56" s="122">
        <f t="shared" si="11"/>
        <v>4427.82</v>
      </c>
      <c r="L56" s="122"/>
      <c r="M56" s="8">
        <v>45</v>
      </c>
      <c r="N56" s="8">
        <f>VLOOKUP(M56,Regolamento!A:B,2,0)</f>
        <v>0.5</v>
      </c>
      <c r="O56" s="122">
        <f t="shared" si="7"/>
        <v>1.6099999999999999</v>
      </c>
      <c r="P56" s="122">
        <f t="shared" si="8"/>
        <v>1.6800000000000002</v>
      </c>
      <c r="Q56" s="155">
        <f t="shared" si="9"/>
        <v>1.3524</v>
      </c>
      <c r="R56" s="8"/>
      <c r="S56" s="57">
        <f t="shared" si="10"/>
        <v>47.442622950819676</v>
      </c>
      <c r="U56"/>
      <c r="AE56" s="102"/>
    </row>
    <row r="57" spans="1:32" x14ac:dyDescent="0.25">
      <c r="A57" s="146" t="s">
        <v>595</v>
      </c>
      <c r="B57" s="244">
        <v>50</v>
      </c>
      <c r="C57" s="145" t="str">
        <f>VLOOKUP(A57,concorrenti!A:B,2,0)</f>
        <v>VALTELLINA</v>
      </c>
      <c r="D57" s="145">
        <f>VLOOKUP(A57,concorrenti!A:E,5,0)</f>
        <v>0</v>
      </c>
      <c r="E57" s="145" t="s">
        <v>101</v>
      </c>
      <c r="F57" s="145" t="s">
        <v>631</v>
      </c>
      <c r="G57" s="1">
        <v>1985</v>
      </c>
      <c r="H57" s="8"/>
      <c r="I57" s="58">
        <v>2410</v>
      </c>
      <c r="J57" s="122">
        <f t="shared" si="6"/>
        <v>1.85</v>
      </c>
      <c r="K57" s="122">
        <f t="shared" si="11"/>
        <v>4458.5</v>
      </c>
      <c r="L57" s="122"/>
      <c r="M57" s="8">
        <v>46</v>
      </c>
      <c r="N57" s="8">
        <f>VLOOKUP(M57,Regolamento!A:B,2,0)</f>
        <v>0.5</v>
      </c>
      <c r="O57" s="122">
        <f t="shared" si="7"/>
        <v>1.6099999999999999</v>
      </c>
      <c r="P57" s="122">
        <f t="shared" si="8"/>
        <v>1.6800000000000002</v>
      </c>
      <c r="Q57" s="155">
        <f t="shared" si="9"/>
        <v>1.3524</v>
      </c>
      <c r="R57" s="8"/>
      <c r="S57" s="57">
        <f t="shared" si="10"/>
        <v>39.508196721311478</v>
      </c>
      <c r="U57"/>
      <c r="AE57" s="102"/>
    </row>
    <row r="58" spans="1:32" x14ac:dyDescent="0.25">
      <c r="A58" s="146" t="s">
        <v>594</v>
      </c>
      <c r="B58" s="244">
        <v>43</v>
      </c>
      <c r="C58" s="145" t="str">
        <f>VLOOKUP(A58,concorrenti!A:B,2,0)</f>
        <v>GAMS</v>
      </c>
      <c r="D58" s="145">
        <f>VLOOKUP(A58,concorrenti!A:E,5,0)</f>
        <v>0</v>
      </c>
      <c r="E58" s="145" t="s">
        <v>427</v>
      </c>
      <c r="F58" s="145" t="s">
        <v>629</v>
      </c>
      <c r="G58" s="1">
        <v>1975</v>
      </c>
      <c r="H58" s="8"/>
      <c r="I58" s="58">
        <v>2623</v>
      </c>
      <c r="J58" s="122">
        <f t="shared" si="6"/>
        <v>1.75</v>
      </c>
      <c r="K58" s="122">
        <f t="shared" si="11"/>
        <v>4590.25</v>
      </c>
      <c r="L58" s="122"/>
      <c r="M58" s="8">
        <v>47</v>
      </c>
      <c r="N58" s="8">
        <f>VLOOKUP(M58,Regolamento!A:B,2,0)</f>
        <v>0.5</v>
      </c>
      <c r="O58" s="122">
        <f t="shared" si="7"/>
        <v>1.6099999999999999</v>
      </c>
      <c r="P58" s="122">
        <f t="shared" si="8"/>
        <v>1.6800000000000002</v>
      </c>
      <c r="Q58" s="155">
        <f t="shared" si="9"/>
        <v>1.3524</v>
      </c>
      <c r="R58" s="8"/>
      <c r="S58" s="57">
        <f t="shared" si="10"/>
        <v>43</v>
      </c>
      <c r="U58"/>
      <c r="AE58" s="102"/>
    </row>
    <row r="59" spans="1:32" x14ac:dyDescent="0.25">
      <c r="A59" s="146" t="s">
        <v>232</v>
      </c>
      <c r="B59" s="244">
        <v>8</v>
      </c>
      <c r="C59" s="145" t="str">
        <f>VLOOKUP(A59,concorrenti!A:B,2,0)</f>
        <v>GAMS</v>
      </c>
      <c r="D59" s="145">
        <f>VLOOKUP(A59,concorrenti!A:E,5,0)</f>
        <v>0</v>
      </c>
      <c r="E59" s="145" t="s">
        <v>609</v>
      </c>
      <c r="F59" s="145" t="s">
        <v>610</v>
      </c>
      <c r="G59" s="1">
        <v>1959</v>
      </c>
      <c r="H59" s="8"/>
      <c r="I59" s="58">
        <v>3092</v>
      </c>
      <c r="J59" s="122">
        <f t="shared" si="6"/>
        <v>1.5899999999999999</v>
      </c>
      <c r="K59" s="122">
        <f t="shared" si="11"/>
        <v>4916.28</v>
      </c>
      <c r="L59" s="122"/>
      <c r="M59" s="8">
        <v>48</v>
      </c>
      <c r="N59" s="8">
        <f>VLOOKUP(M59,Regolamento!A:B,2,0)</f>
        <v>0.5</v>
      </c>
      <c r="O59" s="122">
        <f t="shared" si="7"/>
        <v>1.6099999999999999</v>
      </c>
      <c r="P59" s="122">
        <f t="shared" si="8"/>
        <v>1.6800000000000002</v>
      </c>
      <c r="Q59" s="155">
        <f t="shared" si="9"/>
        <v>1.3524</v>
      </c>
      <c r="R59" s="8"/>
      <c r="S59" s="57">
        <f t="shared" si="10"/>
        <v>50.688524590163937</v>
      </c>
      <c r="T59" s="68"/>
      <c r="U59"/>
      <c r="AE59" s="102"/>
    </row>
    <row r="60" spans="1:32" s="68" customFormat="1" x14ac:dyDescent="0.25">
      <c r="A60" s="146" t="s">
        <v>83</v>
      </c>
      <c r="B60" s="244">
        <v>29</v>
      </c>
      <c r="C60" s="145" t="str">
        <f>VLOOKUP(A60,concorrenti!A:B,2,0)</f>
        <v>VAMS</v>
      </c>
      <c r="D60" s="145">
        <f>VLOOKUP(A60,concorrenti!A:E,5,0)</f>
        <v>0</v>
      </c>
      <c r="E60" s="145" t="s">
        <v>164</v>
      </c>
      <c r="F60" s="145" t="s">
        <v>624</v>
      </c>
      <c r="G60" s="1">
        <v>1972</v>
      </c>
      <c r="H60" s="8"/>
      <c r="I60" s="58">
        <v>3187</v>
      </c>
      <c r="J60" s="122">
        <f t="shared" si="6"/>
        <v>1.72</v>
      </c>
      <c r="K60" s="122">
        <f t="shared" si="11"/>
        <v>5481.64</v>
      </c>
      <c r="L60" s="122"/>
      <c r="M60" s="8">
        <v>49</v>
      </c>
      <c r="N60" s="8">
        <f>VLOOKUP(M60,Regolamento!A:B,2,0)</f>
        <v>0.5</v>
      </c>
      <c r="O60" s="122">
        <f t="shared" si="7"/>
        <v>1.6099999999999999</v>
      </c>
      <c r="P60" s="122">
        <f t="shared" si="8"/>
        <v>1.6800000000000002</v>
      </c>
      <c r="Q60" s="155">
        <f t="shared" si="9"/>
        <v>1.3524</v>
      </c>
      <c r="R60" s="8"/>
      <c r="S60" s="57">
        <f t="shared" si="10"/>
        <v>52.245901639344261</v>
      </c>
      <c r="T60"/>
      <c r="U60"/>
      <c r="V60"/>
      <c r="AA60" s="144"/>
      <c r="AE60" s="147"/>
      <c r="AF60" s="144"/>
    </row>
    <row r="61" spans="1:32" x14ac:dyDescent="0.25">
      <c r="A61" s="146" t="s">
        <v>18</v>
      </c>
      <c r="B61" s="244">
        <v>56</v>
      </c>
      <c r="C61" s="145" t="str">
        <f>VLOOKUP(A61,concorrenti!A:B,2,0)</f>
        <v>VAMS</v>
      </c>
      <c r="D61" s="145">
        <f>VLOOKUP(A61,concorrenti!A:E,5,0)</f>
        <v>0</v>
      </c>
      <c r="E61" s="145" t="s">
        <v>164</v>
      </c>
      <c r="F61" s="145" t="s">
        <v>635</v>
      </c>
      <c r="G61" s="1">
        <v>1993</v>
      </c>
      <c r="H61" s="8"/>
      <c r="I61" s="58">
        <v>2880</v>
      </c>
      <c r="J61" s="122">
        <f t="shared" si="6"/>
        <v>1.9300000000000002</v>
      </c>
      <c r="K61" s="122">
        <f t="shared" si="11"/>
        <v>5558.4000000000005</v>
      </c>
      <c r="L61" s="122"/>
      <c r="M61" s="8">
        <v>50</v>
      </c>
      <c r="N61" s="8">
        <f>VLOOKUP(M61,Regolamento!A:B,2,0)</f>
        <v>0.5</v>
      </c>
      <c r="O61" s="122">
        <f t="shared" si="7"/>
        <v>1.6099999999999999</v>
      </c>
      <c r="P61" s="122">
        <f t="shared" si="8"/>
        <v>1.6800000000000002</v>
      </c>
      <c r="Q61" s="155">
        <f t="shared" si="9"/>
        <v>1.3524</v>
      </c>
      <c r="R61" s="8"/>
      <c r="S61" s="57">
        <f t="shared" si="10"/>
        <v>47.213114754098363</v>
      </c>
      <c r="U61"/>
      <c r="AE61" s="102"/>
    </row>
    <row r="62" spans="1:32" x14ac:dyDescent="0.25">
      <c r="A62" s="146" t="s">
        <v>415</v>
      </c>
      <c r="B62" s="244">
        <v>41</v>
      </c>
      <c r="C62" s="145" t="str">
        <f>VLOOKUP(A62,concorrenti!A:B,2,0)</f>
        <v>CMAE</v>
      </c>
      <c r="D62" s="145">
        <f>VLOOKUP(A62,concorrenti!A:E,5,0)</f>
        <v>0</v>
      </c>
      <c r="E62" s="145" t="s">
        <v>164</v>
      </c>
      <c r="F62" s="145" t="s">
        <v>482</v>
      </c>
      <c r="G62" s="1">
        <v>1974</v>
      </c>
      <c r="H62" s="8"/>
      <c r="I62" s="58">
        <v>4082</v>
      </c>
      <c r="J62" s="122">
        <f t="shared" si="6"/>
        <v>1.74</v>
      </c>
      <c r="K62" s="122">
        <f t="shared" si="11"/>
        <v>7102.68</v>
      </c>
      <c r="L62" s="122"/>
      <c r="M62" s="8">
        <v>51</v>
      </c>
      <c r="N62" s="8">
        <f>VLOOKUP(M62,Regolamento!A:B,2,0)</f>
        <v>0.5</v>
      </c>
      <c r="O62" s="122">
        <f t="shared" si="7"/>
        <v>1.6099999999999999</v>
      </c>
      <c r="P62" s="122">
        <f t="shared" si="8"/>
        <v>1.6800000000000002</v>
      </c>
      <c r="Q62" s="155">
        <f t="shared" si="9"/>
        <v>1.3524</v>
      </c>
      <c r="R62" s="8"/>
      <c r="S62" s="57">
        <f t="shared" si="10"/>
        <v>66.918032786885249</v>
      </c>
      <c r="U62"/>
      <c r="AE62" s="102"/>
    </row>
    <row r="63" spans="1:32" x14ac:dyDescent="0.25">
      <c r="A63" s="146" t="s">
        <v>598</v>
      </c>
      <c r="B63" s="244">
        <v>52</v>
      </c>
      <c r="C63" s="145" t="str">
        <f>VLOOKUP(A63,concorrenti!A:B,2,0)</f>
        <v>VAMS</v>
      </c>
      <c r="D63" s="145">
        <f>VLOOKUP(A63,concorrenti!A:E,5,0)</f>
        <v>0</v>
      </c>
      <c r="E63" s="145" t="s">
        <v>164</v>
      </c>
      <c r="F63" s="145" t="s">
        <v>632</v>
      </c>
      <c r="G63" s="1">
        <v>1988</v>
      </c>
      <c r="H63" s="8"/>
      <c r="I63" s="58">
        <v>3931</v>
      </c>
      <c r="J63" s="122">
        <f t="shared" si="6"/>
        <v>1.88</v>
      </c>
      <c r="K63" s="122">
        <f t="shared" si="11"/>
        <v>7390.28</v>
      </c>
      <c r="L63" s="122"/>
      <c r="M63" s="8">
        <v>52</v>
      </c>
      <c r="N63" s="8">
        <f>VLOOKUP(M63,Regolamento!A:B,2,0)</f>
        <v>0.5</v>
      </c>
      <c r="O63" s="122">
        <f t="shared" ref="O63" si="12">1+F$5/100</f>
        <v>1.6099999999999999</v>
      </c>
      <c r="P63" s="122">
        <f t="shared" ref="P63" si="13">1+F$6/100</f>
        <v>1.6800000000000002</v>
      </c>
      <c r="Q63" s="155">
        <f t="shared" ref="Q63" si="14">IF(I63&lt;&gt;0,+N63*O63*P63,0)</f>
        <v>1.3524</v>
      </c>
      <c r="R63" s="8"/>
      <c r="S63" s="57">
        <f t="shared" ref="S63" si="15">+I63/F$5</f>
        <v>64.442622950819668</v>
      </c>
      <c r="U63"/>
      <c r="AE63" s="102"/>
    </row>
    <row r="64" spans="1:32" x14ac:dyDescent="0.25">
      <c r="A64" s="146" t="s">
        <v>599</v>
      </c>
      <c r="B64" s="244">
        <v>54</v>
      </c>
      <c r="C64" s="145" t="str">
        <f>VLOOKUP(A64,concorrenti!A:B,2,0)</f>
        <v>VAMS</v>
      </c>
      <c r="D64" s="145">
        <f>VLOOKUP(A64,concorrenti!A:E,5,0)</f>
        <v>0</v>
      </c>
      <c r="E64" s="145" t="s">
        <v>431</v>
      </c>
      <c r="F64" s="145" t="s">
        <v>634</v>
      </c>
      <c r="G64" s="1">
        <v>1989</v>
      </c>
      <c r="H64" s="8"/>
      <c r="I64" s="58">
        <v>3931</v>
      </c>
      <c r="J64" s="122">
        <f t="shared" si="6"/>
        <v>1.8900000000000001</v>
      </c>
      <c r="K64" s="122">
        <f t="shared" si="11"/>
        <v>7429.59</v>
      </c>
      <c r="L64" s="122"/>
      <c r="M64" s="8">
        <v>53</v>
      </c>
      <c r="N64" s="8">
        <f>VLOOKUP(M64,Regolamento!A:B,2,0)</f>
        <v>0.5</v>
      </c>
      <c r="O64" s="122">
        <f t="shared" ref="O64:O66" si="16">1+F$5/100</f>
        <v>1.6099999999999999</v>
      </c>
      <c r="P64" s="122">
        <f t="shared" ref="P64:P66" si="17">1+F$6/100</f>
        <v>1.6800000000000002</v>
      </c>
      <c r="Q64" s="155">
        <f t="shared" ref="Q64:Q66" si="18">IF(I64&lt;&gt;0,+N64*O64*P64,0)</f>
        <v>1.3524</v>
      </c>
      <c r="R64" s="8"/>
      <c r="S64" s="57">
        <f t="shared" ref="S64:S66" si="19">+I64/F$5</f>
        <v>64.442622950819668</v>
      </c>
      <c r="U64" s="8" t="s">
        <v>7</v>
      </c>
      <c r="AE64" s="102"/>
    </row>
    <row r="65" spans="1:31" x14ac:dyDescent="0.25">
      <c r="A65" s="146" t="s">
        <v>231</v>
      </c>
      <c r="B65" s="244">
        <v>23</v>
      </c>
      <c r="C65" s="145" t="str">
        <f>VLOOKUP(A65,concorrenti!A:B,2,0)</f>
        <v>VAMS</v>
      </c>
      <c r="D65" s="145">
        <f>VLOOKUP(A65,concorrenti!A:E,5,0)</f>
        <v>0</v>
      </c>
      <c r="E65" s="145" t="s">
        <v>167</v>
      </c>
      <c r="F65" s="145" t="s">
        <v>345</v>
      </c>
      <c r="G65" s="1">
        <v>1968</v>
      </c>
      <c r="H65" s="8"/>
      <c r="I65" s="58">
        <v>5023</v>
      </c>
      <c r="J65" s="122">
        <f t="shared" si="6"/>
        <v>1.6800000000000002</v>
      </c>
      <c r="K65" s="122">
        <f t="shared" si="11"/>
        <v>8438.6400000000012</v>
      </c>
      <c r="L65" s="122"/>
      <c r="M65" s="8">
        <v>54</v>
      </c>
      <c r="N65" s="8">
        <f>VLOOKUP(M65,Regolamento!A:B,2,0)</f>
        <v>0.5</v>
      </c>
      <c r="O65" s="122">
        <f t="shared" si="16"/>
        <v>1.6099999999999999</v>
      </c>
      <c r="P65" s="122">
        <f t="shared" si="17"/>
        <v>1.6800000000000002</v>
      </c>
      <c r="Q65" s="155">
        <f t="shared" si="18"/>
        <v>1.3524</v>
      </c>
      <c r="R65" s="8"/>
      <c r="S65" s="57">
        <f t="shared" si="19"/>
        <v>82.344262295081961</v>
      </c>
      <c r="U65"/>
      <c r="AE65" s="102"/>
    </row>
    <row r="66" spans="1:31" x14ac:dyDescent="0.25">
      <c r="A66" s="211" t="s">
        <v>600</v>
      </c>
      <c r="B66" s="244">
        <v>57</v>
      </c>
      <c r="C66" s="99" t="str">
        <f>VLOOKUP(A66,concorrenti!A:B,2,0)</f>
        <v>VALTELLINA</v>
      </c>
      <c r="D66" s="99">
        <f>VLOOKUP(A66,concorrenti!A:E,5,0)</f>
        <v>0</v>
      </c>
      <c r="E66" s="145" t="s">
        <v>164</v>
      </c>
      <c r="F66" s="145" t="s">
        <v>636</v>
      </c>
      <c r="G66" s="1">
        <v>1999</v>
      </c>
      <c r="H66" s="101"/>
      <c r="I66" s="58">
        <v>7400</v>
      </c>
      <c r="J66" s="122">
        <f t="shared" si="6"/>
        <v>1.99</v>
      </c>
      <c r="K66" s="122">
        <f t="shared" si="11"/>
        <v>14726</v>
      </c>
      <c r="L66" s="122"/>
      <c r="M66" s="8">
        <v>55</v>
      </c>
      <c r="N66" s="8">
        <f>VLOOKUP(M66,Regolamento!A:B,2,0)</f>
        <v>0.5</v>
      </c>
      <c r="O66" s="122">
        <f t="shared" si="16"/>
        <v>1.6099999999999999</v>
      </c>
      <c r="P66" s="122">
        <f t="shared" si="17"/>
        <v>1.6800000000000002</v>
      </c>
      <c r="Q66" s="155">
        <f t="shared" si="18"/>
        <v>1.3524</v>
      </c>
      <c r="R66" s="8"/>
      <c r="S66" s="57">
        <f t="shared" si="19"/>
        <v>121.31147540983606</v>
      </c>
      <c r="U66"/>
      <c r="AE66" s="102"/>
    </row>
    <row r="67" spans="1:31" x14ac:dyDescent="0.25">
      <c r="R67" s="101"/>
      <c r="S67" s="6"/>
      <c r="U67"/>
      <c r="V67" s="48"/>
      <c r="AE67" s="102"/>
    </row>
    <row r="68" spans="1:31" x14ac:dyDescent="0.25">
      <c r="J68" s="102"/>
      <c r="K68" s="102"/>
      <c r="L68" s="102"/>
      <c r="M68" s="101"/>
      <c r="N68" s="101"/>
      <c r="O68" s="102"/>
      <c r="P68" s="102"/>
      <c r="Q68" s="155"/>
      <c r="R68" s="101"/>
      <c r="S68" s="6"/>
      <c r="U68"/>
      <c r="V68" s="48"/>
      <c r="AE68" s="102"/>
    </row>
    <row r="69" spans="1:31" x14ac:dyDescent="0.25">
      <c r="C69" s="99"/>
      <c r="D69" s="99"/>
      <c r="J69" s="102"/>
      <c r="K69" s="102"/>
      <c r="L69" s="102"/>
      <c r="M69" s="101"/>
      <c r="N69" s="101"/>
      <c r="O69" s="102"/>
      <c r="P69" s="102"/>
      <c r="Q69" s="155">
        <v>9.9999999999999995E-7</v>
      </c>
      <c r="R69" s="101"/>
      <c r="S69" s="6"/>
      <c r="U69"/>
      <c r="AE69" s="102"/>
    </row>
    <row r="70" spans="1:31" x14ac:dyDescent="0.25">
      <c r="C70" s="99"/>
      <c r="D70" s="99"/>
      <c r="J70" s="102"/>
      <c r="K70" s="102"/>
      <c r="L70" s="102"/>
      <c r="M70" s="101"/>
      <c r="N70" s="101"/>
      <c r="O70" s="102"/>
      <c r="P70" s="102"/>
      <c r="Q70" s="155">
        <v>9.9999999999999995E-7</v>
      </c>
      <c r="U70"/>
      <c r="AE70" s="102"/>
    </row>
    <row r="71" spans="1:31" x14ac:dyDescent="0.25">
      <c r="J71" s="102"/>
      <c r="K71" s="102"/>
      <c r="L71" s="102"/>
      <c r="M71" s="101"/>
      <c r="N71" s="101"/>
      <c r="O71" s="102"/>
      <c r="P71" s="102"/>
      <c r="Q71" s="155">
        <f>SUM(Q12:Q70)</f>
        <v>2292.3180020000023</v>
      </c>
      <c r="U71"/>
    </row>
    <row r="72" spans="1:31" x14ac:dyDescent="0.25">
      <c r="U72"/>
    </row>
    <row r="73" spans="1:31" x14ac:dyDescent="0.25">
      <c r="U73"/>
    </row>
    <row r="74" spans="1:31" x14ac:dyDescent="0.25">
      <c r="U74"/>
      <c r="AE74" s="102"/>
    </row>
    <row r="75" spans="1:31" x14ac:dyDescent="0.25">
      <c r="U75"/>
      <c r="AE75" s="102"/>
    </row>
    <row r="76" spans="1:31" x14ac:dyDescent="0.25">
      <c r="U76"/>
      <c r="AE76" s="102"/>
    </row>
    <row r="77" spans="1:31" x14ac:dyDescent="0.25">
      <c r="U77"/>
      <c r="AE77" s="102"/>
    </row>
    <row r="78" spans="1:31" x14ac:dyDescent="0.25">
      <c r="U78"/>
      <c r="AE78" s="102"/>
    </row>
    <row r="79" spans="1:31" x14ac:dyDescent="0.25">
      <c r="AE79" s="102"/>
    </row>
    <row r="80" spans="1:31" x14ac:dyDescent="0.25">
      <c r="AE80" s="102"/>
    </row>
    <row r="81" spans="21:31" x14ac:dyDescent="0.25">
      <c r="AE81" s="102"/>
    </row>
    <row r="82" spans="21:31" x14ac:dyDescent="0.25">
      <c r="AE82" s="102"/>
    </row>
    <row r="83" spans="21:31" x14ac:dyDescent="0.25">
      <c r="U83" s="15"/>
      <c r="AE83" s="102"/>
    </row>
    <row r="85" spans="21:31" x14ac:dyDescent="0.25">
      <c r="V85" s="48"/>
    </row>
    <row r="99" spans="1:19" ht="15.75" x14ac:dyDescent="0.25">
      <c r="A99" s="126" t="s">
        <v>423</v>
      </c>
      <c r="B99" s="217"/>
      <c r="C99" s="99"/>
      <c r="D99" s="99"/>
    </row>
    <row r="100" spans="1:19" x14ac:dyDescent="0.25">
      <c r="A100" s="220" t="s">
        <v>71</v>
      </c>
      <c r="B100" s="218" t="s">
        <v>663</v>
      </c>
      <c r="C100" s="99" t="str">
        <f>VLOOKUP(A100,concorrenti!A:B,2,0)</f>
        <v>VAMS</v>
      </c>
      <c r="D100" s="99">
        <f>VLOOKUP(A100,concorrenti!A:E,5,0)</f>
        <v>0</v>
      </c>
      <c r="E100" s="145" t="s">
        <v>165</v>
      </c>
      <c r="F100" s="1" t="s">
        <v>168</v>
      </c>
      <c r="G100" s="101">
        <v>1972</v>
      </c>
      <c r="I100" s="219">
        <v>1021</v>
      </c>
      <c r="J100" s="102">
        <f t="shared" ref="J100:J111" si="20">IF(D100&lt;&gt;0,((1+RIGHT(G100,2)/100)-0.1),(1+RIGHT(G100,2)/100))</f>
        <v>1.72</v>
      </c>
      <c r="K100" s="102">
        <f t="shared" ref="K100:K111" si="21">+I100*J100</f>
        <v>1756.12</v>
      </c>
      <c r="L100" s="102"/>
      <c r="M100" s="101">
        <v>1</v>
      </c>
      <c r="N100" s="101">
        <f>VLOOKUP(M100,Regolamento!A:B,2,0)</f>
        <v>50</v>
      </c>
      <c r="O100" s="102">
        <f t="shared" ref="O100:O107" si="22">1+F$5/100</f>
        <v>1.6099999999999999</v>
      </c>
      <c r="P100" s="102">
        <f>1+F$6/100</f>
        <v>1.6800000000000002</v>
      </c>
      <c r="Q100" s="155">
        <f t="shared" ref="Q100:Q107" si="23">IF(I100&lt;&gt;0,+N100*O100*P100,0)</f>
        <v>135.24</v>
      </c>
      <c r="R100" s="101"/>
      <c r="S100" s="6">
        <f t="shared" ref="S100:S107" si="24">+I100/F$5</f>
        <v>16.737704918032787</v>
      </c>
    </row>
    <row r="101" spans="1:19" x14ac:dyDescent="0.25">
      <c r="A101" s="219" t="s">
        <v>652</v>
      </c>
      <c r="B101" s="218">
        <v>71</v>
      </c>
      <c r="C101" s="99" t="str">
        <f>VLOOKUP(A101,concorrenti!A:B,2,0)</f>
        <v>GAMS</v>
      </c>
      <c r="D101" s="99">
        <f>VLOOKUP(A101,concorrenti!A:E,5,0)</f>
        <v>0</v>
      </c>
      <c r="E101" s="145" t="s">
        <v>102</v>
      </c>
      <c r="F101" s="1" t="s">
        <v>638</v>
      </c>
      <c r="G101" s="101">
        <v>1958</v>
      </c>
      <c r="I101" s="219">
        <v>1477</v>
      </c>
      <c r="J101" s="102">
        <f t="shared" si="20"/>
        <v>1.58</v>
      </c>
      <c r="K101" s="102">
        <f t="shared" si="21"/>
        <v>2333.6600000000003</v>
      </c>
      <c r="L101" s="102"/>
      <c r="M101" s="101">
        <v>2</v>
      </c>
      <c r="N101" s="101">
        <f>VLOOKUP(M101,Regolamento!A:B,2,0)</f>
        <v>45</v>
      </c>
      <c r="O101" s="102">
        <f t="shared" si="22"/>
        <v>1.6099999999999999</v>
      </c>
      <c r="P101" s="102">
        <f t="shared" ref="P101:P111" si="25">1+F$6/100</f>
        <v>1.6800000000000002</v>
      </c>
      <c r="Q101" s="155">
        <f t="shared" si="23"/>
        <v>121.71599999999999</v>
      </c>
      <c r="R101" s="101"/>
      <c r="S101" s="6">
        <f t="shared" si="24"/>
        <v>24.21311475409836</v>
      </c>
    </row>
    <row r="102" spans="1:19" x14ac:dyDescent="0.25">
      <c r="A102" s="219" t="s">
        <v>656</v>
      </c>
      <c r="B102" s="218" t="s">
        <v>651</v>
      </c>
      <c r="C102" s="99" t="str">
        <f>VLOOKUP(A102,concorrenti!A:B,2,0)</f>
        <v>VAMS</v>
      </c>
      <c r="D102" s="99">
        <f>VLOOKUP(A102,concorrenti!A:E,5,0)</f>
        <v>0</v>
      </c>
      <c r="E102" s="145" t="s">
        <v>340</v>
      </c>
      <c r="F102" s="1" t="s">
        <v>641</v>
      </c>
      <c r="G102" s="101">
        <v>1966</v>
      </c>
      <c r="I102" s="219">
        <v>1679</v>
      </c>
      <c r="J102" s="102">
        <f t="shared" si="20"/>
        <v>1.6600000000000001</v>
      </c>
      <c r="K102" s="102">
        <f t="shared" si="21"/>
        <v>2787.1400000000003</v>
      </c>
      <c r="L102" s="102"/>
      <c r="M102" s="101">
        <v>3</v>
      </c>
      <c r="N102" s="101">
        <f>VLOOKUP(M102,Regolamento!A:B,2,0)</f>
        <v>41</v>
      </c>
      <c r="O102" s="102">
        <f t="shared" si="22"/>
        <v>1.6099999999999999</v>
      </c>
      <c r="P102" s="102">
        <f t="shared" si="25"/>
        <v>1.6800000000000002</v>
      </c>
      <c r="Q102" s="155">
        <f t="shared" si="23"/>
        <v>110.8968</v>
      </c>
      <c r="R102" s="101"/>
      <c r="S102" s="6">
        <f t="shared" si="24"/>
        <v>27.524590163934427</v>
      </c>
    </row>
    <row r="103" spans="1:19" x14ac:dyDescent="0.25">
      <c r="A103" s="219" t="s">
        <v>655</v>
      </c>
      <c r="B103" s="218" t="s">
        <v>650</v>
      </c>
      <c r="C103" s="99" t="str">
        <f>VLOOKUP(A103,concorrenti!A:B,2,0)</f>
        <v>GAMS</v>
      </c>
      <c r="D103" s="99">
        <f>VLOOKUP(A103,concorrenti!A:E,5,0)</f>
        <v>0</v>
      </c>
      <c r="E103" s="145" t="s">
        <v>163</v>
      </c>
      <c r="F103" s="1" t="s">
        <v>640</v>
      </c>
      <c r="G103" s="101">
        <v>1966</v>
      </c>
      <c r="I103" s="219">
        <v>2144</v>
      </c>
      <c r="J103" s="102">
        <f t="shared" si="20"/>
        <v>1.6600000000000001</v>
      </c>
      <c r="K103" s="102">
        <f t="shared" si="21"/>
        <v>3559.0400000000004</v>
      </c>
      <c r="L103" s="102"/>
      <c r="M103" s="101">
        <v>4</v>
      </c>
      <c r="N103" s="101">
        <f>VLOOKUP(M103,Regolamento!A:B,2,0)</f>
        <v>38</v>
      </c>
      <c r="O103" s="102">
        <f t="shared" si="22"/>
        <v>1.6099999999999999</v>
      </c>
      <c r="P103" s="102">
        <f t="shared" si="25"/>
        <v>1.6800000000000002</v>
      </c>
      <c r="Q103" s="155">
        <f t="shared" si="23"/>
        <v>102.7824</v>
      </c>
      <c r="R103" s="101"/>
      <c r="S103" s="6">
        <f t="shared" si="24"/>
        <v>35.147540983606561</v>
      </c>
    </row>
    <row r="104" spans="1:19" x14ac:dyDescent="0.25">
      <c r="A104" s="219" t="s">
        <v>660</v>
      </c>
      <c r="B104" s="218" t="s">
        <v>666</v>
      </c>
      <c r="C104" s="99" t="str">
        <f>VLOOKUP(A104,concorrenti!A:B,2,0)</f>
        <v>CASTELLOTTI</v>
      </c>
      <c r="D104" s="99">
        <f>VLOOKUP(A104,concorrenti!A:E,5,0)</f>
        <v>0</v>
      </c>
      <c r="E104" s="145" t="s">
        <v>164</v>
      </c>
      <c r="F104" s="1" t="s">
        <v>644</v>
      </c>
      <c r="G104" s="101">
        <v>1990</v>
      </c>
      <c r="I104" s="219">
        <v>2451</v>
      </c>
      <c r="J104" s="102">
        <f t="shared" si="20"/>
        <v>1.9</v>
      </c>
      <c r="K104" s="102">
        <f t="shared" si="21"/>
        <v>4656.8999999999996</v>
      </c>
      <c r="L104" s="102"/>
      <c r="M104" s="101">
        <v>5</v>
      </c>
      <c r="N104" s="101">
        <f>VLOOKUP(M104,Regolamento!A:B,2,0)</f>
        <v>36</v>
      </c>
      <c r="O104" s="102">
        <f t="shared" si="22"/>
        <v>1.6099999999999999</v>
      </c>
      <c r="P104" s="102">
        <f t="shared" si="25"/>
        <v>1.6800000000000002</v>
      </c>
      <c r="Q104" s="155">
        <f t="shared" si="23"/>
        <v>97.372799999999998</v>
      </c>
      <c r="R104" s="101"/>
      <c r="S104" s="6">
        <f t="shared" si="24"/>
        <v>40.180327868852459</v>
      </c>
    </row>
    <row r="105" spans="1:19" x14ac:dyDescent="0.25">
      <c r="A105" s="219" t="s">
        <v>510</v>
      </c>
      <c r="B105" s="218">
        <v>70</v>
      </c>
      <c r="C105" s="99" t="str">
        <f>VLOOKUP(A105,concorrenti!A:B,2,0)</f>
        <v>GAMS</v>
      </c>
      <c r="D105" s="99">
        <f>VLOOKUP(A105,concorrenti!A:E,5,0)</f>
        <v>0</v>
      </c>
      <c r="E105" s="145" t="s">
        <v>164</v>
      </c>
      <c r="F105" s="1" t="s">
        <v>436</v>
      </c>
      <c r="G105" s="101">
        <v>1942</v>
      </c>
      <c r="I105" s="219">
        <v>4486</v>
      </c>
      <c r="J105" s="102">
        <f t="shared" si="20"/>
        <v>1.42</v>
      </c>
      <c r="K105" s="102">
        <f t="shared" si="21"/>
        <v>6370.12</v>
      </c>
      <c r="L105" s="102"/>
      <c r="M105" s="101">
        <v>6</v>
      </c>
      <c r="N105" s="101">
        <f>VLOOKUP(M105,Regolamento!A:B,2,0)</f>
        <v>35</v>
      </c>
      <c r="O105" s="102">
        <f t="shared" si="22"/>
        <v>1.6099999999999999</v>
      </c>
      <c r="P105" s="102">
        <f t="shared" si="25"/>
        <v>1.6800000000000002</v>
      </c>
      <c r="Q105" s="155">
        <f t="shared" si="23"/>
        <v>94.668000000000006</v>
      </c>
      <c r="R105" s="101"/>
      <c r="S105" s="6">
        <f t="shared" si="24"/>
        <v>73.540983606557376</v>
      </c>
    </row>
    <row r="106" spans="1:19" x14ac:dyDescent="0.25">
      <c r="A106" s="219" t="s">
        <v>654</v>
      </c>
      <c r="B106" s="218">
        <v>73</v>
      </c>
      <c r="C106" s="99" t="str">
        <f>VLOOKUP(A106,concorrenti!A:B,2,0)</f>
        <v>VAMS</v>
      </c>
      <c r="D106" s="99">
        <f>VLOOKUP(A106,concorrenti!A:E,5,0)</f>
        <v>0</v>
      </c>
      <c r="E106" s="145" t="s">
        <v>163</v>
      </c>
      <c r="F106" s="1" t="s">
        <v>639</v>
      </c>
      <c r="G106" s="101">
        <v>1961</v>
      </c>
      <c r="H106" s="101"/>
      <c r="I106" s="219">
        <v>4294</v>
      </c>
      <c r="J106" s="102">
        <f t="shared" si="20"/>
        <v>1.6099999999999999</v>
      </c>
      <c r="K106" s="102">
        <f t="shared" si="21"/>
        <v>6913.3399999999992</v>
      </c>
      <c r="L106" s="102"/>
      <c r="M106" s="101">
        <v>7</v>
      </c>
      <c r="N106" s="101">
        <f>VLOOKUP(M106,Regolamento!A:B,2,0)</f>
        <v>34</v>
      </c>
      <c r="O106" s="102">
        <f t="shared" si="22"/>
        <v>1.6099999999999999</v>
      </c>
      <c r="P106" s="102">
        <f t="shared" si="25"/>
        <v>1.6800000000000002</v>
      </c>
      <c r="Q106" s="155">
        <f t="shared" si="23"/>
        <v>91.963200000000001</v>
      </c>
      <c r="R106" s="101"/>
      <c r="S106" s="6">
        <f t="shared" si="24"/>
        <v>70.393442622950815</v>
      </c>
    </row>
    <row r="107" spans="1:19" x14ac:dyDescent="0.25">
      <c r="A107" t="s">
        <v>653</v>
      </c>
      <c r="B107" s="218">
        <v>72</v>
      </c>
      <c r="C107" s="99" t="str">
        <f>VLOOKUP(A107,concorrenti!A:B,2,0)</f>
        <v>GAMS</v>
      </c>
      <c r="D107" s="99">
        <f>VLOOKUP(A107,concorrenti!A:E,5,0)</f>
        <v>0</v>
      </c>
      <c r="E107" s="145" t="s">
        <v>166</v>
      </c>
      <c r="F107" s="1" t="s">
        <v>425</v>
      </c>
      <c r="G107" s="101">
        <v>1960</v>
      </c>
      <c r="I107" s="219">
        <v>4480</v>
      </c>
      <c r="J107" s="102">
        <f t="shared" si="20"/>
        <v>1.6</v>
      </c>
      <c r="K107" s="102">
        <f t="shared" si="21"/>
        <v>7168</v>
      </c>
      <c r="L107" s="102"/>
      <c r="M107" s="101">
        <v>8</v>
      </c>
      <c r="N107" s="101">
        <f>VLOOKUP(M107,Regolamento!A:B,2,0)</f>
        <v>33</v>
      </c>
      <c r="O107" s="102">
        <f t="shared" si="22"/>
        <v>1.6099999999999999</v>
      </c>
      <c r="P107" s="102">
        <f t="shared" si="25"/>
        <v>1.6800000000000002</v>
      </c>
      <c r="Q107" s="155">
        <f t="shared" si="23"/>
        <v>89.258399999999995</v>
      </c>
      <c r="R107" s="101"/>
      <c r="S107" s="6">
        <f t="shared" si="24"/>
        <v>73.442622950819668</v>
      </c>
    </row>
    <row r="108" spans="1:19" x14ac:dyDescent="0.25">
      <c r="A108" s="219" t="s">
        <v>657</v>
      </c>
      <c r="B108" s="218" t="s">
        <v>662</v>
      </c>
      <c r="C108" s="99" t="str">
        <f>VLOOKUP(A108,concorrenti!A:B,2,0)</f>
        <v>GAMS</v>
      </c>
      <c r="D108" s="99">
        <f>VLOOKUP(A108,concorrenti!A:E,5,0)</f>
        <v>0</v>
      </c>
      <c r="E108" s="145" t="s">
        <v>166</v>
      </c>
      <c r="F108" s="1" t="s">
        <v>642</v>
      </c>
      <c r="G108" s="101">
        <v>1968</v>
      </c>
      <c r="I108" s="219">
        <v>4588</v>
      </c>
      <c r="J108" s="102">
        <f t="shared" si="20"/>
        <v>1.6800000000000002</v>
      </c>
      <c r="K108" s="102">
        <f t="shared" si="21"/>
        <v>7707.8400000000011</v>
      </c>
      <c r="L108" s="102"/>
      <c r="M108" s="101">
        <v>9</v>
      </c>
      <c r="N108" s="101">
        <f>VLOOKUP(M108,Regolamento!A:B,2,0)</f>
        <v>32</v>
      </c>
      <c r="O108" s="102">
        <f t="shared" ref="O108:O111" si="26">1+F$5/100</f>
        <v>1.6099999999999999</v>
      </c>
      <c r="P108" s="102">
        <f t="shared" si="25"/>
        <v>1.6800000000000002</v>
      </c>
      <c r="Q108" s="155">
        <f t="shared" ref="Q108:Q111" si="27">IF(I108&lt;&gt;0,+N108*O108*P108,0)</f>
        <v>86.553600000000003</v>
      </c>
      <c r="R108" s="101"/>
      <c r="S108" s="6">
        <f t="shared" ref="S108:S111" si="28">+I108/F$5</f>
        <v>75.213114754098356</v>
      </c>
    </row>
    <row r="109" spans="1:19" x14ac:dyDescent="0.25">
      <c r="A109" s="219" t="s">
        <v>659</v>
      </c>
      <c r="B109" s="218" t="s">
        <v>665</v>
      </c>
      <c r="C109" s="99" t="str">
        <f>VLOOKUP(A109,concorrenti!A:B,2,0)</f>
        <v>VAMS</v>
      </c>
      <c r="D109" s="99">
        <f>VLOOKUP(A109,concorrenti!A:E,5,0)</f>
        <v>0</v>
      </c>
      <c r="E109" s="145" t="s">
        <v>101</v>
      </c>
      <c r="F109" s="1" t="s">
        <v>437</v>
      </c>
      <c r="G109" s="101">
        <v>1987</v>
      </c>
      <c r="I109" s="219">
        <v>4844</v>
      </c>
      <c r="J109" s="102">
        <f t="shared" si="20"/>
        <v>1.87</v>
      </c>
      <c r="K109" s="102">
        <f t="shared" si="21"/>
        <v>9058.2800000000007</v>
      </c>
      <c r="L109" s="102"/>
      <c r="M109" s="101">
        <v>10</v>
      </c>
      <c r="N109" s="101">
        <f>VLOOKUP(M109,Regolamento!A:B,2,0)</f>
        <v>31</v>
      </c>
      <c r="O109" s="102">
        <f t="shared" si="26"/>
        <v>1.6099999999999999</v>
      </c>
      <c r="P109" s="102">
        <f t="shared" si="25"/>
        <v>1.6800000000000002</v>
      </c>
      <c r="Q109" s="155">
        <f t="shared" si="27"/>
        <v>83.848799999999997</v>
      </c>
      <c r="R109" s="101"/>
      <c r="S109" s="6">
        <f t="shared" si="28"/>
        <v>79.409836065573771</v>
      </c>
    </row>
    <row r="110" spans="1:19" x14ac:dyDescent="0.25">
      <c r="A110" s="219" t="s">
        <v>661</v>
      </c>
      <c r="B110" s="218" t="s">
        <v>667</v>
      </c>
      <c r="C110" s="99" t="str">
        <f>VLOOKUP(A110,concorrenti!A:B,2,0)</f>
        <v>GAMS</v>
      </c>
      <c r="D110" s="99">
        <f>VLOOKUP(A109,concorrenti!A:E,5,0)</f>
        <v>0</v>
      </c>
      <c r="E110" s="145" t="s">
        <v>162</v>
      </c>
      <c r="F110" s="1" t="s">
        <v>645</v>
      </c>
      <c r="G110" s="101">
        <v>1991</v>
      </c>
      <c r="I110" s="219">
        <v>8016</v>
      </c>
      <c r="J110" s="102">
        <f t="shared" si="20"/>
        <v>1.9100000000000001</v>
      </c>
      <c r="K110" s="102">
        <f t="shared" si="21"/>
        <v>15310.560000000001</v>
      </c>
      <c r="L110" s="102"/>
      <c r="M110" s="101">
        <v>11</v>
      </c>
      <c r="N110" s="101">
        <f>VLOOKUP(M110,Regolamento!A:B,2,0)</f>
        <v>30</v>
      </c>
      <c r="O110" s="102">
        <f t="shared" si="26"/>
        <v>1.6099999999999999</v>
      </c>
      <c r="P110" s="102">
        <f t="shared" si="25"/>
        <v>1.6800000000000002</v>
      </c>
      <c r="Q110" s="155">
        <f t="shared" si="27"/>
        <v>81.144000000000005</v>
      </c>
      <c r="R110" s="101"/>
      <c r="S110" s="6">
        <f t="shared" si="28"/>
        <v>131.40983606557376</v>
      </c>
    </row>
    <row r="111" spans="1:19" x14ac:dyDescent="0.25">
      <c r="A111" s="219" t="s">
        <v>658</v>
      </c>
      <c r="B111" s="218" t="s">
        <v>664</v>
      </c>
      <c r="C111" s="99" t="str">
        <f>VLOOKUP(A111,concorrenti!A:B,2,0)</f>
        <v>GAMS</v>
      </c>
      <c r="D111" s="99">
        <f>VLOOKUP(A111,concorrenti!A:E,5,0)</f>
        <v>0</v>
      </c>
      <c r="E111" s="145" t="s">
        <v>162</v>
      </c>
      <c r="F111" s="1" t="s">
        <v>643</v>
      </c>
      <c r="G111" s="101">
        <v>1975</v>
      </c>
      <c r="I111" s="219">
        <v>12545</v>
      </c>
      <c r="J111" s="102">
        <f t="shared" si="20"/>
        <v>1.75</v>
      </c>
      <c r="K111" s="102">
        <f t="shared" si="21"/>
        <v>21953.75</v>
      </c>
      <c r="L111" s="102"/>
      <c r="M111" s="101">
        <v>12</v>
      </c>
      <c r="N111" s="101">
        <f>VLOOKUP(M111,Regolamento!A:B,2,0)</f>
        <v>29</v>
      </c>
      <c r="O111" s="102">
        <f t="shared" si="26"/>
        <v>1.6099999999999999</v>
      </c>
      <c r="P111" s="102">
        <f t="shared" si="25"/>
        <v>1.6800000000000002</v>
      </c>
      <c r="Q111" s="155">
        <f t="shared" si="27"/>
        <v>78.4392</v>
      </c>
      <c r="R111" s="101"/>
      <c r="S111" s="6">
        <f t="shared" si="28"/>
        <v>205.65573770491804</v>
      </c>
    </row>
    <row r="112" spans="1:19" x14ac:dyDescent="0.25">
      <c r="I112" s="4"/>
      <c r="J112" s="102"/>
      <c r="K112" s="102"/>
      <c r="L112" s="102"/>
      <c r="M112" s="101"/>
      <c r="N112" s="101"/>
      <c r="O112" s="102"/>
      <c r="P112" s="102"/>
      <c r="Q112" s="155"/>
      <c r="R112" s="101"/>
      <c r="S112" s="6"/>
    </row>
    <row r="114" spans="17:17" x14ac:dyDescent="0.25">
      <c r="Q114" s="155">
        <v>1E-4</v>
      </c>
    </row>
    <row r="115" spans="17:17" x14ac:dyDescent="0.25">
      <c r="Q115" s="57">
        <f>SUM(Q100:Q114)</f>
        <v>1173.8833</v>
      </c>
    </row>
  </sheetData>
  <sheetProtection algorithmName="SHA-512" hashValue="Fcw+Jvx3mWe8X5p+sGmL9fuT5w5qSULVYrpPnPAI7vDTHrC+8/kZUqWeerRom2q9ptJrUDlaPsinobrYFZ+Msg==" saltValue="Jq96yHsvrykVDKHY4KQMjA==" spinCount="100000" sheet="1" objects="1" scenarios="1"/>
  <sortState xmlns:xlrd2="http://schemas.microsoft.com/office/spreadsheetml/2017/richdata2" ref="U12:W30">
    <sortCondition descending="1" ref="W12:W30"/>
  </sortState>
  <mergeCells count="3">
    <mergeCell ref="O8:P8"/>
    <mergeCell ref="I1:Q1"/>
    <mergeCell ref="I8:K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</sheetPr>
  <dimension ref="A1:AB114"/>
  <sheetViews>
    <sheetView workbookViewId="0">
      <selection activeCell="V26" sqref="V26"/>
    </sheetView>
  </sheetViews>
  <sheetFormatPr defaultRowHeight="15" x14ac:dyDescent="0.25"/>
  <cols>
    <col min="1" max="1" width="25.140625" bestFit="1" customWidth="1"/>
    <col min="2" max="2" width="7.28515625" bestFit="1" customWidth="1"/>
    <col min="3" max="3" width="26.42578125" bestFit="1" customWidth="1"/>
    <col min="4" max="4" width="7.85546875" style="12" bestFit="1" customWidth="1"/>
    <col min="5" max="5" width="14.5703125" bestFit="1" customWidth="1"/>
    <col min="6" max="6" width="24.28515625" bestFit="1" customWidth="1"/>
    <col min="7" max="7" width="5.42578125" bestFit="1" customWidth="1"/>
    <col min="8" max="8" width="2.5703125" customWidth="1"/>
    <col min="9" max="9" width="12" bestFit="1" customWidth="1"/>
    <col min="10" max="10" width="9.7109375" style="13" bestFit="1" customWidth="1"/>
    <col min="11" max="11" width="10.5703125" bestFit="1" customWidth="1"/>
    <col min="12" max="12" width="2.42578125" customWidth="1"/>
    <col min="13" max="13" width="5.7109375" bestFit="1" customWidth="1"/>
    <col min="14" max="14" width="5.42578125" bestFit="1" customWidth="1"/>
    <col min="15" max="15" width="5.85546875" bestFit="1" customWidth="1"/>
    <col min="16" max="16" width="8" style="6" bestFit="1" customWidth="1"/>
    <col min="17" max="17" width="11" bestFit="1" customWidth="1"/>
    <col min="18" max="18" width="3.28515625" customWidth="1"/>
    <col min="19" max="20" width="8" bestFit="1" customWidth="1"/>
    <col min="21" max="21" width="4.5703125" customWidth="1"/>
    <col min="22" max="22" width="21.7109375" bestFit="1" customWidth="1"/>
    <col min="23" max="23" width="9.7109375" style="4" bestFit="1" customWidth="1"/>
    <col min="24" max="24" width="8" bestFit="1" customWidth="1"/>
    <col min="25" max="25" width="19.140625" bestFit="1" customWidth="1"/>
    <col min="26" max="26" width="7" bestFit="1" customWidth="1"/>
    <col min="27" max="27" width="2" style="4" bestFit="1" customWidth="1"/>
    <col min="28" max="28" width="20.5703125" style="80" bestFit="1" customWidth="1"/>
  </cols>
  <sheetData>
    <row r="1" spans="1:23" ht="15.75" x14ac:dyDescent="0.25">
      <c r="A1" t="s">
        <v>46</v>
      </c>
      <c r="H1" s="268" t="s">
        <v>582</v>
      </c>
      <c r="I1" s="268"/>
      <c r="J1" s="268"/>
      <c r="K1" s="268"/>
      <c r="L1" s="268"/>
      <c r="M1" s="268"/>
      <c r="N1" s="268"/>
      <c r="O1" s="268"/>
      <c r="P1" s="268"/>
      <c r="W1" s="75"/>
    </row>
    <row r="2" spans="1:23" x14ac:dyDescent="0.25">
      <c r="A2" t="s">
        <v>47</v>
      </c>
      <c r="F2" s="33">
        <v>46103</v>
      </c>
      <c r="J2" s="11"/>
      <c r="O2" s="6"/>
      <c r="W2" s="75"/>
    </row>
    <row r="3" spans="1:23" x14ac:dyDescent="0.25">
      <c r="A3" t="s">
        <v>62</v>
      </c>
      <c r="F3" s="33" t="s">
        <v>95</v>
      </c>
      <c r="J3" s="11"/>
      <c r="O3" s="6"/>
      <c r="W3" s="75"/>
    </row>
    <row r="4" spans="1:23" x14ac:dyDescent="0.25">
      <c r="A4" t="s">
        <v>50</v>
      </c>
      <c r="F4" s="1" t="s">
        <v>672</v>
      </c>
      <c r="J4" s="11"/>
      <c r="O4" s="6"/>
      <c r="W4" s="75"/>
    </row>
    <row r="5" spans="1:23" x14ac:dyDescent="0.25">
      <c r="A5" t="s">
        <v>48</v>
      </c>
      <c r="F5" s="1">
        <v>62</v>
      </c>
      <c r="J5" s="11"/>
      <c r="O5" s="6"/>
      <c r="W5" s="75"/>
    </row>
    <row r="6" spans="1:23" x14ac:dyDescent="0.25">
      <c r="A6" t="s">
        <v>484</v>
      </c>
      <c r="F6" s="1">
        <v>95</v>
      </c>
      <c r="J6" s="11"/>
      <c r="O6" s="6"/>
      <c r="V6" s="80"/>
      <c r="W6" s="75"/>
    </row>
    <row r="7" spans="1:23" x14ac:dyDescent="0.25">
      <c r="F7" s="1"/>
      <c r="J7" s="11"/>
      <c r="O7" s="6"/>
      <c r="V7" s="80"/>
    </row>
    <row r="8" spans="1:23" x14ac:dyDescent="0.25">
      <c r="A8" s="34" t="s">
        <v>43</v>
      </c>
      <c r="B8" s="129" t="s">
        <v>647</v>
      </c>
      <c r="C8" s="63" t="s">
        <v>240</v>
      </c>
      <c r="D8" s="55" t="s">
        <v>45</v>
      </c>
      <c r="E8" s="16" t="s">
        <v>53</v>
      </c>
      <c r="F8" s="16" t="s">
        <v>54</v>
      </c>
      <c r="G8" s="17" t="s">
        <v>55</v>
      </c>
      <c r="I8" s="269" t="s">
        <v>51</v>
      </c>
      <c r="J8" s="267"/>
      <c r="K8" s="270"/>
      <c r="L8" s="2"/>
      <c r="M8" s="25" t="s">
        <v>52</v>
      </c>
      <c r="N8" s="28"/>
      <c r="O8" s="267" t="s">
        <v>8</v>
      </c>
      <c r="P8" s="267"/>
      <c r="Q8" s="29"/>
    </row>
    <row r="9" spans="1:23" x14ac:dyDescent="0.25">
      <c r="I9" s="18" t="s">
        <v>35</v>
      </c>
      <c r="J9" s="19" t="s">
        <v>37</v>
      </c>
      <c r="K9" s="20" t="s">
        <v>0</v>
      </c>
      <c r="L9" s="7"/>
      <c r="M9" s="26"/>
      <c r="N9" s="18" t="s">
        <v>0</v>
      </c>
      <c r="O9" s="19" t="s">
        <v>9</v>
      </c>
      <c r="P9" s="19" t="s">
        <v>5</v>
      </c>
      <c r="Q9" s="20" t="s">
        <v>11</v>
      </c>
    </row>
    <row r="10" spans="1:23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</row>
    <row r="11" spans="1:23" ht="15.75" x14ac:dyDescent="0.25">
      <c r="A11" s="126" t="s">
        <v>424</v>
      </c>
      <c r="B11" s="126"/>
      <c r="J11" s="4"/>
      <c r="K11" s="13"/>
      <c r="P11"/>
      <c r="Q11" s="15"/>
      <c r="S11" s="3" t="s">
        <v>105</v>
      </c>
    </row>
    <row r="12" spans="1:23" x14ac:dyDescent="0.25">
      <c r="A12" t="s">
        <v>674</v>
      </c>
      <c r="B12">
        <v>4</v>
      </c>
      <c r="C12" s="222" t="str">
        <f>VLOOKUP(A12,concorrenti!A:B,2,0)</f>
        <v>CAVEC</v>
      </c>
      <c r="D12" s="222">
        <f>VLOOKUP(A12,concorrenti!A:E,5,0)</f>
        <v>0</v>
      </c>
      <c r="E12" t="s">
        <v>688</v>
      </c>
      <c r="F12" t="s">
        <v>692</v>
      </c>
      <c r="G12" s="1">
        <v>1930</v>
      </c>
      <c r="I12" s="246">
        <v>207</v>
      </c>
      <c r="J12" s="75">
        <f t="shared" ref="J12:J43" si="0">IF(D12&lt;&gt;0,((1+RIGHT(G12,2)/100)-0.1),(1+RIGHT(G12,2)/100))</f>
        <v>1.3</v>
      </c>
      <c r="K12" s="122">
        <f t="shared" ref="K12:K43" si="1">+I12*J12</f>
        <v>269.10000000000002</v>
      </c>
      <c r="L12" s="5"/>
      <c r="M12">
        <v>1</v>
      </c>
      <c r="N12">
        <v>50</v>
      </c>
      <c r="O12" s="75">
        <f t="shared" ref="O12:O59" si="2">1+F$5/100</f>
        <v>1.62</v>
      </c>
      <c r="P12" s="75">
        <f t="shared" ref="P12:P59" si="3">1+F$6/100</f>
        <v>1.95</v>
      </c>
      <c r="Q12" s="155">
        <f>IF(I12&lt;&gt;0,+N12*O12*P12,0)</f>
        <v>157.94999999999999</v>
      </c>
      <c r="S12" s="15">
        <f>+I12/F$5</f>
        <v>3.338709677419355</v>
      </c>
      <c r="T12" s="251"/>
    </row>
    <row r="13" spans="1:23" x14ac:dyDescent="0.25">
      <c r="A13" t="s">
        <v>441</v>
      </c>
      <c r="B13">
        <v>8</v>
      </c>
      <c r="C13" s="222" t="str">
        <f>VLOOKUP(A13,concorrenti!A:B,2,0)</f>
        <v>CAVEC</v>
      </c>
      <c r="D13" s="222">
        <f>VLOOKUP(A13,concorrenti!A:E,5,0)</f>
        <v>0</v>
      </c>
      <c r="E13" t="s">
        <v>688</v>
      </c>
      <c r="F13" t="s">
        <v>694</v>
      </c>
      <c r="G13" s="1">
        <v>1938</v>
      </c>
      <c r="I13" s="246">
        <v>201</v>
      </c>
      <c r="J13" s="75">
        <f t="shared" si="0"/>
        <v>1.38</v>
      </c>
      <c r="K13" s="122">
        <f t="shared" si="1"/>
        <v>277.38</v>
      </c>
      <c r="L13" s="5"/>
      <c r="M13">
        <v>2</v>
      </c>
      <c r="N13">
        <v>45</v>
      </c>
      <c r="O13" s="75">
        <f t="shared" si="2"/>
        <v>1.62</v>
      </c>
      <c r="P13" s="75">
        <f t="shared" si="3"/>
        <v>1.95</v>
      </c>
      <c r="Q13" s="155">
        <f t="shared" ref="Q13:Q59" si="4">IF(I13&lt;&gt;0,+N13*O13*P13,0)</f>
        <v>142.155</v>
      </c>
      <c r="S13" s="15">
        <f t="shared" ref="S13:S59" si="5">+I13/F$5</f>
        <v>3.2419354838709675</v>
      </c>
      <c r="T13" s="251"/>
    </row>
    <row r="14" spans="1:23" x14ac:dyDescent="0.25">
      <c r="A14" t="s">
        <v>278</v>
      </c>
      <c r="B14">
        <v>9</v>
      </c>
      <c r="C14" s="222" t="str">
        <f>VLOOKUP(A14,concorrenti!A:B,2,0)</f>
        <v>CASTELLOTTI</v>
      </c>
      <c r="D14" s="222">
        <f>VLOOKUP(A14,concorrenti!A:E,5,0)</f>
        <v>0</v>
      </c>
      <c r="E14" t="s">
        <v>688</v>
      </c>
      <c r="F14" t="s">
        <v>694</v>
      </c>
      <c r="G14" s="1">
        <v>1938</v>
      </c>
      <c r="H14" s="5"/>
      <c r="I14" s="246">
        <v>203</v>
      </c>
      <c r="J14" s="75">
        <f t="shared" si="0"/>
        <v>1.38</v>
      </c>
      <c r="K14" s="122">
        <f t="shared" si="1"/>
        <v>280.14</v>
      </c>
      <c r="L14" s="5"/>
      <c r="M14">
        <v>3</v>
      </c>
      <c r="N14">
        <v>41</v>
      </c>
      <c r="O14" s="75">
        <f t="shared" si="2"/>
        <v>1.62</v>
      </c>
      <c r="P14" s="75">
        <f t="shared" si="3"/>
        <v>1.95</v>
      </c>
      <c r="Q14" s="155">
        <f t="shared" si="4"/>
        <v>129.51900000000001</v>
      </c>
      <c r="S14" s="15">
        <f t="shared" si="5"/>
        <v>3.274193548387097</v>
      </c>
      <c r="T14" s="251"/>
    </row>
    <row r="15" spans="1:23" x14ac:dyDescent="0.25">
      <c r="A15" t="s">
        <v>444</v>
      </c>
      <c r="B15">
        <v>30</v>
      </c>
      <c r="C15" s="222" t="str">
        <f>VLOOKUP(A15,concorrenti!A:B,2,0)</f>
        <v>CAMS CASTIGLIONESE</v>
      </c>
      <c r="D15" s="222">
        <f>VLOOKUP(A15,concorrenti!A:E,5,0)</f>
        <v>0</v>
      </c>
      <c r="E15" t="s">
        <v>165</v>
      </c>
      <c r="F15" t="s">
        <v>703</v>
      </c>
      <c r="G15" s="1">
        <v>1973</v>
      </c>
      <c r="I15" s="246">
        <v>165</v>
      </c>
      <c r="J15" s="75">
        <f t="shared" si="0"/>
        <v>1.73</v>
      </c>
      <c r="K15" s="122">
        <f t="shared" si="1"/>
        <v>285.45</v>
      </c>
      <c r="L15" s="9"/>
      <c r="M15">
        <v>4</v>
      </c>
      <c r="N15">
        <v>38</v>
      </c>
      <c r="O15" s="75">
        <f t="shared" si="2"/>
        <v>1.62</v>
      </c>
      <c r="P15" s="75">
        <f t="shared" si="3"/>
        <v>1.95</v>
      </c>
      <c r="Q15" s="155">
        <f t="shared" si="4"/>
        <v>120.042</v>
      </c>
      <c r="S15" s="15">
        <f t="shared" si="5"/>
        <v>2.661290322580645</v>
      </c>
      <c r="T15" s="251"/>
    </row>
    <row r="16" spans="1:23" x14ac:dyDescent="0.25">
      <c r="A16" s="247" t="s">
        <v>123</v>
      </c>
      <c r="B16">
        <v>11</v>
      </c>
      <c r="C16" s="222" t="str">
        <f>VLOOKUP(A16,concorrenti!A:B,2,0)</f>
        <v>CASTELLOTTI</v>
      </c>
      <c r="D16" s="222" t="str">
        <f>VLOOKUP(A16,concorrenti!A:E,5,0)</f>
        <v>X</v>
      </c>
      <c r="E16" t="s">
        <v>164</v>
      </c>
      <c r="F16" t="s">
        <v>436</v>
      </c>
      <c r="G16" s="1">
        <v>1942</v>
      </c>
      <c r="I16" s="246">
        <v>262</v>
      </c>
      <c r="J16" s="75">
        <f t="shared" si="0"/>
        <v>1.3199999999999998</v>
      </c>
      <c r="K16" s="122">
        <f t="shared" si="1"/>
        <v>345.84</v>
      </c>
      <c r="L16" s="5"/>
      <c r="M16">
        <v>5</v>
      </c>
      <c r="N16">
        <v>36</v>
      </c>
      <c r="O16" s="75">
        <f t="shared" si="2"/>
        <v>1.62</v>
      </c>
      <c r="P16" s="75">
        <f t="shared" si="3"/>
        <v>1.95</v>
      </c>
      <c r="Q16" s="155">
        <f t="shared" si="4"/>
        <v>113.72400000000002</v>
      </c>
      <c r="S16" s="15">
        <f t="shared" si="5"/>
        <v>4.225806451612903</v>
      </c>
      <c r="T16" s="251"/>
    </row>
    <row r="17" spans="1:22" x14ac:dyDescent="0.25">
      <c r="A17" t="s">
        <v>281</v>
      </c>
      <c r="B17">
        <v>12</v>
      </c>
      <c r="C17" s="222" t="str">
        <f>VLOOKUP(A17,concorrenti!A:B,2,0)</f>
        <v>CASTELLOTTI</v>
      </c>
      <c r="D17" s="222">
        <f>VLOOKUP(A17,concorrenti!A:E,5,0)</f>
        <v>0</v>
      </c>
      <c r="E17" t="s">
        <v>102</v>
      </c>
      <c r="F17" t="s">
        <v>695</v>
      </c>
      <c r="G17" s="1">
        <v>1946</v>
      </c>
      <c r="I17" s="246">
        <v>255</v>
      </c>
      <c r="J17" s="75">
        <f t="shared" si="0"/>
        <v>1.46</v>
      </c>
      <c r="K17" s="122">
        <f t="shared" si="1"/>
        <v>372.3</v>
      </c>
      <c r="L17" s="5"/>
      <c r="M17">
        <v>6</v>
      </c>
      <c r="N17">
        <v>35</v>
      </c>
      <c r="O17" s="75">
        <f t="shared" si="2"/>
        <v>1.62</v>
      </c>
      <c r="P17" s="75">
        <f t="shared" si="3"/>
        <v>1.95</v>
      </c>
      <c r="Q17" s="155">
        <f t="shared" si="4"/>
        <v>110.565</v>
      </c>
      <c r="S17" s="15">
        <f t="shared" si="5"/>
        <v>4.112903225806452</v>
      </c>
      <c r="T17" s="251"/>
    </row>
    <row r="18" spans="1:22" x14ac:dyDescent="0.25">
      <c r="A18" t="s">
        <v>26</v>
      </c>
      <c r="B18">
        <v>31</v>
      </c>
      <c r="C18" s="222" t="str">
        <f>VLOOKUP(A18,concorrenti!A:B,2,0)</f>
        <v>CASTELLOTTI</v>
      </c>
      <c r="D18" s="222">
        <f>VLOOKUP(A18,concorrenti!A:E,5,0)</f>
        <v>0</v>
      </c>
      <c r="E18" t="s">
        <v>165</v>
      </c>
      <c r="F18" t="s">
        <v>434</v>
      </c>
      <c r="G18" s="1">
        <v>1973</v>
      </c>
      <c r="H18" s="5"/>
      <c r="I18" s="246">
        <v>227</v>
      </c>
      <c r="J18" s="75">
        <f t="shared" si="0"/>
        <v>1.73</v>
      </c>
      <c r="K18" s="122">
        <f t="shared" si="1"/>
        <v>392.71</v>
      </c>
      <c r="L18" s="5"/>
      <c r="M18">
        <v>7</v>
      </c>
      <c r="N18">
        <v>34</v>
      </c>
      <c r="O18" s="75">
        <f t="shared" si="2"/>
        <v>1.62</v>
      </c>
      <c r="P18" s="75">
        <f t="shared" si="3"/>
        <v>1.95</v>
      </c>
      <c r="Q18" s="155">
        <f t="shared" si="4"/>
        <v>107.40600000000001</v>
      </c>
      <c r="S18" s="15">
        <f t="shared" si="5"/>
        <v>3.661290322580645</v>
      </c>
      <c r="T18" s="251"/>
    </row>
    <row r="19" spans="1:22" x14ac:dyDescent="0.25">
      <c r="A19" t="s">
        <v>676</v>
      </c>
      <c r="B19">
        <v>33</v>
      </c>
      <c r="C19" s="222" t="str">
        <f>VLOOKUP(A19,concorrenti!A:B,2,0)</f>
        <v>CASTELLOTTI</v>
      </c>
      <c r="D19" s="222">
        <f>VLOOKUP(A19,concorrenti!A:E,5,0)</f>
        <v>0</v>
      </c>
      <c r="E19" t="s">
        <v>165</v>
      </c>
      <c r="F19" t="s">
        <v>705</v>
      </c>
      <c r="G19" s="1">
        <v>1974</v>
      </c>
      <c r="I19" s="246">
        <v>226</v>
      </c>
      <c r="J19" s="75">
        <f t="shared" si="0"/>
        <v>1.74</v>
      </c>
      <c r="K19" s="122">
        <f t="shared" si="1"/>
        <v>393.24</v>
      </c>
      <c r="L19" s="5"/>
      <c r="M19">
        <v>8</v>
      </c>
      <c r="N19">
        <v>33</v>
      </c>
      <c r="O19" s="75">
        <f t="shared" si="2"/>
        <v>1.62</v>
      </c>
      <c r="P19" s="75">
        <f t="shared" si="3"/>
        <v>1.95</v>
      </c>
      <c r="Q19" s="155">
        <f t="shared" si="4"/>
        <v>104.247</v>
      </c>
      <c r="S19" s="15">
        <f t="shared" si="5"/>
        <v>3.6451612903225805</v>
      </c>
      <c r="T19" s="251"/>
    </row>
    <row r="20" spans="1:22" x14ac:dyDescent="0.25">
      <c r="A20" t="s">
        <v>20</v>
      </c>
      <c r="B20">
        <v>27</v>
      </c>
      <c r="C20" s="222" t="str">
        <f>VLOOKUP(A20,concorrenti!A:B,2,0)</f>
        <v>CAVEM</v>
      </c>
      <c r="D20" s="222">
        <f>VLOOKUP(A20,concorrenti!A:E,5,0)</f>
        <v>0</v>
      </c>
      <c r="E20" t="s">
        <v>688</v>
      </c>
      <c r="F20" s="80" t="s">
        <v>701</v>
      </c>
      <c r="G20" s="1">
        <v>1972</v>
      </c>
      <c r="I20" s="246">
        <v>242</v>
      </c>
      <c r="J20" s="75">
        <f t="shared" si="0"/>
        <v>1.72</v>
      </c>
      <c r="K20" s="122">
        <f t="shared" si="1"/>
        <v>416.24</v>
      </c>
      <c r="L20" s="5"/>
      <c r="M20">
        <v>9</v>
      </c>
      <c r="N20">
        <v>32</v>
      </c>
      <c r="O20" s="75">
        <f t="shared" si="2"/>
        <v>1.62</v>
      </c>
      <c r="P20" s="75">
        <f t="shared" si="3"/>
        <v>1.95</v>
      </c>
      <c r="Q20" s="155">
        <f t="shared" si="4"/>
        <v>101.08800000000001</v>
      </c>
      <c r="S20" s="15">
        <f t="shared" si="5"/>
        <v>3.903225806451613</v>
      </c>
      <c r="T20" s="251"/>
    </row>
    <row r="21" spans="1:22" x14ac:dyDescent="0.25">
      <c r="A21" t="s">
        <v>416</v>
      </c>
      <c r="B21">
        <v>38</v>
      </c>
      <c r="C21" s="222" t="str">
        <f>VLOOKUP(A21,concorrenti!A:B,2,0)</f>
        <v>CASTELLOTTI</v>
      </c>
      <c r="D21" s="222">
        <f>VLOOKUP(A21,concorrenti!A:E,5,0)</f>
        <v>0</v>
      </c>
      <c r="E21" t="s">
        <v>165</v>
      </c>
      <c r="F21" t="s">
        <v>434</v>
      </c>
      <c r="G21" s="1">
        <v>1981</v>
      </c>
      <c r="I21" s="246">
        <v>238</v>
      </c>
      <c r="J21" s="75">
        <f t="shared" si="0"/>
        <v>1.81</v>
      </c>
      <c r="K21" s="122">
        <f t="shared" si="1"/>
        <v>430.78000000000003</v>
      </c>
      <c r="L21" s="5"/>
      <c r="M21">
        <v>10</v>
      </c>
      <c r="N21">
        <v>31</v>
      </c>
      <c r="O21" s="75">
        <f t="shared" si="2"/>
        <v>1.62</v>
      </c>
      <c r="P21" s="75">
        <f t="shared" si="3"/>
        <v>1.95</v>
      </c>
      <c r="Q21" s="155">
        <f t="shared" si="4"/>
        <v>97.929000000000016</v>
      </c>
      <c r="S21" s="15">
        <f t="shared" si="5"/>
        <v>3.838709677419355</v>
      </c>
      <c r="T21" s="251"/>
    </row>
    <row r="22" spans="1:22" x14ac:dyDescent="0.25">
      <c r="A22" t="s">
        <v>12</v>
      </c>
      <c r="B22">
        <v>22</v>
      </c>
      <c r="C22" s="222" t="str">
        <f>VLOOKUP(A22,concorrenti!A:B,2,0)</f>
        <v>VAMS</v>
      </c>
      <c r="D22" s="222">
        <f>VLOOKUP(A22,concorrenti!A:E,5,0)</f>
        <v>0</v>
      </c>
      <c r="E22" t="s">
        <v>340</v>
      </c>
      <c r="F22" s="80">
        <v>356</v>
      </c>
      <c r="G22" s="1">
        <v>1962</v>
      </c>
      <c r="H22" s="5"/>
      <c r="I22" s="246">
        <v>268</v>
      </c>
      <c r="J22" s="75">
        <f t="shared" si="0"/>
        <v>1.62</v>
      </c>
      <c r="K22" s="122">
        <f t="shared" si="1"/>
        <v>434.16</v>
      </c>
      <c r="L22" s="5"/>
      <c r="M22">
        <v>11</v>
      </c>
      <c r="N22">
        <v>30</v>
      </c>
      <c r="O22" s="75">
        <f t="shared" si="2"/>
        <v>1.62</v>
      </c>
      <c r="P22" s="75">
        <f t="shared" si="3"/>
        <v>1.95</v>
      </c>
      <c r="Q22" s="155">
        <f t="shared" si="4"/>
        <v>94.77</v>
      </c>
      <c r="S22" s="15">
        <f t="shared" si="5"/>
        <v>4.32258064516129</v>
      </c>
      <c r="T22" s="251"/>
    </row>
    <row r="23" spans="1:22" x14ac:dyDescent="0.25">
      <c r="A23" t="s">
        <v>675</v>
      </c>
      <c r="B23">
        <v>20</v>
      </c>
      <c r="C23" s="222" t="str">
        <f>VLOOKUP(A23,concorrenti!A:B,2,0)</f>
        <v>MWVCC</v>
      </c>
      <c r="D23" s="222">
        <f>VLOOKUP(A23,concorrenti!A:E,5,0)</f>
        <v>0</v>
      </c>
      <c r="E23" t="s">
        <v>340</v>
      </c>
      <c r="F23" s="80" t="s">
        <v>698</v>
      </c>
      <c r="G23" s="1">
        <v>1959</v>
      </c>
      <c r="I23" s="246">
        <v>274</v>
      </c>
      <c r="J23" s="75">
        <f t="shared" si="0"/>
        <v>1.5899999999999999</v>
      </c>
      <c r="K23" s="122">
        <f t="shared" si="1"/>
        <v>435.65999999999997</v>
      </c>
      <c r="L23" s="5"/>
      <c r="M23">
        <v>12</v>
      </c>
      <c r="N23">
        <v>29</v>
      </c>
      <c r="O23" s="75">
        <f t="shared" si="2"/>
        <v>1.62</v>
      </c>
      <c r="P23" s="75">
        <f t="shared" si="3"/>
        <v>1.95</v>
      </c>
      <c r="Q23" s="155">
        <f t="shared" si="4"/>
        <v>91.611000000000004</v>
      </c>
      <c r="S23" s="15">
        <f t="shared" si="5"/>
        <v>4.419354838709677</v>
      </c>
      <c r="T23" s="251"/>
    </row>
    <row r="24" spans="1:22" x14ac:dyDescent="0.25">
      <c r="A24" t="s">
        <v>442</v>
      </c>
      <c r="B24">
        <v>18</v>
      </c>
      <c r="C24" s="222" t="str">
        <f>VLOOKUP(A24,concorrenti!A:B,2,0)</f>
        <v>CASTELLOTTI</v>
      </c>
      <c r="D24" s="222">
        <f>VLOOKUP(A24,concorrenti!A:E,5,0)</f>
        <v>0</v>
      </c>
      <c r="E24" t="s">
        <v>688</v>
      </c>
      <c r="F24" t="s">
        <v>697</v>
      </c>
      <c r="G24" s="1">
        <v>1957</v>
      </c>
      <c r="H24" s="5"/>
      <c r="I24" s="246">
        <v>287</v>
      </c>
      <c r="J24" s="75">
        <f t="shared" si="0"/>
        <v>1.5699999999999998</v>
      </c>
      <c r="K24" s="122">
        <f t="shared" si="1"/>
        <v>450.59</v>
      </c>
      <c r="L24" s="5"/>
      <c r="M24">
        <v>13</v>
      </c>
      <c r="N24">
        <v>28</v>
      </c>
      <c r="O24" s="75">
        <f t="shared" si="2"/>
        <v>1.62</v>
      </c>
      <c r="P24" s="75">
        <f t="shared" si="3"/>
        <v>1.95</v>
      </c>
      <c r="Q24" s="155">
        <f t="shared" si="4"/>
        <v>88.451999999999998</v>
      </c>
      <c r="S24" s="15">
        <f t="shared" si="5"/>
        <v>4.629032258064516</v>
      </c>
      <c r="T24" s="251"/>
    </row>
    <row r="25" spans="1:22" x14ac:dyDescent="0.25">
      <c r="A25" t="s">
        <v>150</v>
      </c>
      <c r="B25">
        <v>10</v>
      </c>
      <c r="C25" s="222" t="str">
        <f>VLOOKUP(A25,concorrenti!A:B,2,0)</f>
        <v>OROBICO</v>
      </c>
      <c r="D25" s="222">
        <f>VLOOKUP(A25,concorrenti!A:E,5,0)</f>
        <v>0</v>
      </c>
      <c r="E25" t="s">
        <v>433</v>
      </c>
      <c r="F25" s="80">
        <v>8</v>
      </c>
      <c r="G25" s="1">
        <v>1938</v>
      </c>
      <c r="I25" s="246">
        <v>332</v>
      </c>
      <c r="J25" s="75">
        <f t="shared" si="0"/>
        <v>1.38</v>
      </c>
      <c r="K25" s="122">
        <f t="shared" si="1"/>
        <v>458.15999999999997</v>
      </c>
      <c r="L25" s="5"/>
      <c r="M25">
        <v>14</v>
      </c>
      <c r="N25">
        <v>27</v>
      </c>
      <c r="O25" s="75">
        <f t="shared" si="2"/>
        <v>1.62</v>
      </c>
      <c r="P25" s="75">
        <f t="shared" si="3"/>
        <v>1.95</v>
      </c>
      <c r="Q25" s="155">
        <f t="shared" si="4"/>
        <v>85.293000000000006</v>
      </c>
      <c r="S25" s="15">
        <f t="shared" si="5"/>
        <v>5.354838709677419</v>
      </c>
      <c r="T25" s="251"/>
    </row>
    <row r="26" spans="1:22" x14ac:dyDescent="0.25">
      <c r="A26" t="s">
        <v>301</v>
      </c>
      <c r="B26">
        <v>26</v>
      </c>
      <c r="C26" s="222" t="str">
        <f>VLOOKUP(A26,concorrenti!A:B,2,0)</f>
        <v>RUOTE D'EPOCA PAVIA</v>
      </c>
      <c r="D26" s="222">
        <f>VLOOKUP(A26,concorrenti!A:E,5,0)</f>
        <v>0</v>
      </c>
      <c r="E26" t="s">
        <v>688</v>
      </c>
      <c r="F26" t="s">
        <v>700</v>
      </c>
      <c r="G26" s="1">
        <v>1971</v>
      </c>
      <c r="H26" s="5"/>
      <c r="I26" s="246">
        <v>273</v>
      </c>
      <c r="J26" s="75">
        <f t="shared" si="0"/>
        <v>1.71</v>
      </c>
      <c r="K26" s="122">
        <f t="shared" si="1"/>
        <v>466.83</v>
      </c>
      <c r="L26" s="5"/>
      <c r="M26">
        <v>15</v>
      </c>
      <c r="N26">
        <v>26</v>
      </c>
      <c r="O26" s="75">
        <f t="shared" si="2"/>
        <v>1.62</v>
      </c>
      <c r="P26" s="75">
        <f t="shared" si="3"/>
        <v>1.95</v>
      </c>
      <c r="Q26" s="155">
        <f t="shared" si="4"/>
        <v>82.134</v>
      </c>
      <c r="S26" s="15">
        <f t="shared" si="5"/>
        <v>4.403225806451613</v>
      </c>
      <c r="T26" s="251"/>
    </row>
    <row r="27" spans="1:22" x14ac:dyDescent="0.25">
      <c r="A27" t="s">
        <v>65</v>
      </c>
      <c r="B27">
        <v>37</v>
      </c>
      <c r="C27" s="222" t="str">
        <f>VLOOKUP(A27,concorrenti!A:B,2,0)</f>
        <v>CASTELLOTTI</v>
      </c>
      <c r="D27" s="222">
        <f>VLOOKUP(A27,concorrenti!A:E,5,0)</f>
        <v>0</v>
      </c>
      <c r="E27" t="s">
        <v>688</v>
      </c>
      <c r="F27" s="80" t="s">
        <v>707</v>
      </c>
      <c r="G27" s="1">
        <v>1980</v>
      </c>
      <c r="I27" s="246">
        <v>263</v>
      </c>
      <c r="J27" s="75">
        <f t="shared" si="0"/>
        <v>1.8</v>
      </c>
      <c r="K27" s="122">
        <f t="shared" si="1"/>
        <v>473.40000000000003</v>
      </c>
      <c r="L27" s="5"/>
      <c r="M27">
        <v>16</v>
      </c>
      <c r="N27">
        <v>25</v>
      </c>
      <c r="O27" s="75">
        <f t="shared" si="2"/>
        <v>1.62</v>
      </c>
      <c r="P27" s="75">
        <f t="shared" si="3"/>
        <v>1.95</v>
      </c>
      <c r="Q27" s="155">
        <f t="shared" si="4"/>
        <v>78.974999999999994</v>
      </c>
      <c r="S27" s="15">
        <f t="shared" si="5"/>
        <v>4.241935483870968</v>
      </c>
      <c r="T27" s="251"/>
    </row>
    <row r="28" spans="1:22" x14ac:dyDescent="0.25">
      <c r="A28" t="s">
        <v>22</v>
      </c>
      <c r="B28">
        <v>35</v>
      </c>
      <c r="C28" s="222" t="str">
        <f>VLOOKUP(A28,concorrenti!A:B,2,0)</f>
        <v>CASTELLOTTI</v>
      </c>
      <c r="D28" s="222">
        <f>VLOOKUP(A28,concorrenti!A:E,5,0)</f>
        <v>0</v>
      </c>
      <c r="E28" t="s">
        <v>165</v>
      </c>
      <c r="F28" t="s">
        <v>451</v>
      </c>
      <c r="G28" s="1">
        <v>1976</v>
      </c>
      <c r="I28" s="246">
        <v>269</v>
      </c>
      <c r="J28" s="75">
        <f t="shared" si="0"/>
        <v>1.76</v>
      </c>
      <c r="K28" s="122">
        <f t="shared" si="1"/>
        <v>473.44</v>
      </c>
      <c r="L28" s="5"/>
      <c r="M28">
        <v>17</v>
      </c>
      <c r="N28">
        <v>24</v>
      </c>
      <c r="O28" s="75">
        <f t="shared" si="2"/>
        <v>1.62</v>
      </c>
      <c r="P28" s="75">
        <f t="shared" si="3"/>
        <v>1.95</v>
      </c>
      <c r="Q28" s="155">
        <f t="shared" si="4"/>
        <v>75.816000000000003</v>
      </c>
      <c r="S28" s="15">
        <f t="shared" si="5"/>
        <v>4.338709677419355</v>
      </c>
      <c r="T28" s="251"/>
    </row>
    <row r="29" spans="1:22" x14ac:dyDescent="0.25">
      <c r="A29" t="s">
        <v>809</v>
      </c>
      <c r="B29">
        <v>25</v>
      </c>
      <c r="C29" s="222" t="str">
        <f>VLOOKUP(A29,concorrenti!A:B,2,0)</f>
        <v xml:space="preserve"> CAVEC</v>
      </c>
      <c r="D29" s="222">
        <f>VLOOKUP(A29,concorrenti!A:E,5,0)</f>
        <v>0</v>
      </c>
      <c r="E29" t="s">
        <v>688</v>
      </c>
      <c r="F29" t="s">
        <v>449</v>
      </c>
      <c r="G29" s="1">
        <v>1971</v>
      </c>
      <c r="H29" s="5"/>
      <c r="I29" s="246">
        <v>287</v>
      </c>
      <c r="J29" s="75">
        <f t="shared" si="0"/>
        <v>1.71</v>
      </c>
      <c r="K29" s="122">
        <f t="shared" si="1"/>
        <v>490.77</v>
      </c>
      <c r="L29" s="5"/>
      <c r="M29">
        <v>18</v>
      </c>
      <c r="N29">
        <v>23</v>
      </c>
      <c r="O29" s="75">
        <f t="shared" si="2"/>
        <v>1.62</v>
      </c>
      <c r="P29" s="75">
        <f t="shared" si="3"/>
        <v>1.95</v>
      </c>
      <c r="Q29" s="155">
        <f t="shared" si="4"/>
        <v>72.657000000000011</v>
      </c>
      <c r="S29" s="15">
        <f t="shared" si="5"/>
        <v>4.629032258064516</v>
      </c>
      <c r="T29" s="251"/>
    </row>
    <row r="30" spans="1:22" x14ac:dyDescent="0.25">
      <c r="A30" t="s">
        <v>313</v>
      </c>
      <c r="B30">
        <v>24</v>
      </c>
      <c r="C30" s="222" t="str">
        <f>VLOOKUP(A30,concorrenti!A:B,2,0)</f>
        <v>CMAE</v>
      </c>
      <c r="D30" s="222">
        <f>VLOOKUP(A30,concorrenti!A:E,5,0)</f>
        <v>0</v>
      </c>
      <c r="E30" t="s">
        <v>688</v>
      </c>
      <c r="F30" t="s">
        <v>699</v>
      </c>
      <c r="G30" s="1">
        <v>1970</v>
      </c>
      <c r="H30" s="5"/>
      <c r="I30" s="246">
        <v>295</v>
      </c>
      <c r="J30" s="75">
        <f t="shared" si="0"/>
        <v>1.7</v>
      </c>
      <c r="K30" s="122">
        <f t="shared" si="1"/>
        <v>501.5</v>
      </c>
      <c r="L30" s="5"/>
      <c r="M30">
        <v>19</v>
      </c>
      <c r="N30">
        <v>22</v>
      </c>
      <c r="O30" s="75">
        <f t="shared" si="2"/>
        <v>1.62</v>
      </c>
      <c r="P30" s="75">
        <f t="shared" si="3"/>
        <v>1.95</v>
      </c>
      <c r="Q30" s="155">
        <f t="shared" si="4"/>
        <v>69.498000000000005</v>
      </c>
      <c r="S30" s="15">
        <f t="shared" si="5"/>
        <v>4.758064516129032</v>
      </c>
      <c r="T30" s="251"/>
    </row>
    <row r="31" spans="1:22" x14ac:dyDescent="0.25">
      <c r="A31" t="s">
        <v>310</v>
      </c>
      <c r="B31">
        <v>78</v>
      </c>
      <c r="C31" s="222" t="str">
        <f>VLOOKUP(A31,concorrenti!A:B,2,0)</f>
        <v>AMAMS</v>
      </c>
      <c r="D31" s="222">
        <f>VLOOKUP(A31,concorrenti!A:E,5,0)</f>
        <v>0</v>
      </c>
      <c r="E31" t="s">
        <v>731</v>
      </c>
      <c r="F31" s="80" t="s">
        <v>727</v>
      </c>
      <c r="G31" s="1">
        <v>1988</v>
      </c>
      <c r="H31" s="5"/>
      <c r="I31" s="246">
        <v>267</v>
      </c>
      <c r="J31" s="75">
        <f t="shared" si="0"/>
        <v>1.88</v>
      </c>
      <c r="K31" s="122">
        <f t="shared" si="1"/>
        <v>501.96</v>
      </c>
      <c r="L31" s="5"/>
      <c r="M31">
        <v>20</v>
      </c>
      <c r="N31">
        <v>21</v>
      </c>
      <c r="O31" s="75">
        <f t="shared" si="2"/>
        <v>1.62</v>
      </c>
      <c r="P31" s="75">
        <f t="shared" si="3"/>
        <v>1.95</v>
      </c>
      <c r="Q31" s="155">
        <f t="shared" si="4"/>
        <v>66.338999999999999</v>
      </c>
      <c r="S31" s="15">
        <f t="shared" si="5"/>
        <v>4.306451612903226</v>
      </c>
      <c r="T31" s="251"/>
    </row>
    <row r="32" spans="1:22" x14ac:dyDescent="0.25">
      <c r="A32" t="s">
        <v>373</v>
      </c>
      <c r="B32">
        <v>21</v>
      </c>
      <c r="C32" s="222" t="str">
        <f>VLOOKUP(A32,concorrenti!A:B,2,0)</f>
        <v>CAVEM</v>
      </c>
      <c r="D32" s="222">
        <f>VLOOKUP(A32,concorrenti!A:E,5,0)</f>
        <v>0</v>
      </c>
      <c r="E32" t="s">
        <v>162</v>
      </c>
      <c r="F32" s="80" t="s">
        <v>438</v>
      </c>
      <c r="G32" s="1">
        <v>1962</v>
      </c>
      <c r="I32" s="246">
        <v>310</v>
      </c>
      <c r="J32" s="75">
        <f t="shared" si="0"/>
        <v>1.62</v>
      </c>
      <c r="K32" s="122">
        <f t="shared" si="1"/>
        <v>502.20000000000005</v>
      </c>
      <c r="L32" s="5"/>
      <c r="M32">
        <v>21</v>
      </c>
      <c r="N32">
        <v>20</v>
      </c>
      <c r="O32" s="75">
        <f t="shared" si="2"/>
        <v>1.62</v>
      </c>
      <c r="P32" s="75">
        <f t="shared" si="3"/>
        <v>1.95</v>
      </c>
      <c r="Q32" s="155">
        <f t="shared" si="4"/>
        <v>63.180000000000007</v>
      </c>
      <c r="S32" s="15">
        <f t="shared" si="5"/>
        <v>5</v>
      </c>
      <c r="T32" s="251"/>
      <c r="V32" s="48"/>
    </row>
    <row r="33" spans="1:22" x14ac:dyDescent="0.25">
      <c r="A33" t="s">
        <v>291</v>
      </c>
      <c r="B33">
        <v>23</v>
      </c>
      <c r="C33" s="222" t="str">
        <f>VLOOKUP(A33,concorrenti!A:B,2,0)</f>
        <v xml:space="preserve"> PROGETTO MITE</v>
      </c>
      <c r="D33" s="222">
        <f>VLOOKUP(A33,concorrenti!A:E,5,0)</f>
        <v>0</v>
      </c>
      <c r="E33" t="s">
        <v>311</v>
      </c>
      <c r="F33" t="s">
        <v>430</v>
      </c>
      <c r="G33" s="1">
        <v>1968</v>
      </c>
      <c r="H33" s="5"/>
      <c r="I33" s="246">
        <v>305</v>
      </c>
      <c r="J33" s="75">
        <f t="shared" si="0"/>
        <v>1.6800000000000002</v>
      </c>
      <c r="K33" s="122">
        <f t="shared" si="1"/>
        <v>512.40000000000009</v>
      </c>
      <c r="L33" s="5"/>
      <c r="M33">
        <v>22</v>
      </c>
      <c r="N33">
        <v>19</v>
      </c>
      <c r="O33" s="75">
        <f t="shared" si="2"/>
        <v>1.62</v>
      </c>
      <c r="P33" s="75">
        <f t="shared" si="3"/>
        <v>1.95</v>
      </c>
      <c r="Q33" s="155">
        <f t="shared" si="4"/>
        <v>60.021000000000001</v>
      </c>
      <c r="S33" s="15">
        <f t="shared" si="5"/>
        <v>4.919354838709677</v>
      </c>
      <c r="T33" s="251"/>
      <c r="V33" s="48"/>
    </row>
    <row r="34" spans="1:22" x14ac:dyDescent="0.25">
      <c r="A34" t="s">
        <v>72</v>
      </c>
      <c r="B34">
        <v>15</v>
      </c>
      <c r="C34" s="222" t="str">
        <f>VLOOKUP(A34,concorrenti!A:B,2,0)</f>
        <v>CASTELLOTTI</v>
      </c>
      <c r="D34" s="222">
        <f>VLOOKUP(A34,concorrenti!A:E,5,0)</f>
        <v>0</v>
      </c>
      <c r="E34" t="s">
        <v>688</v>
      </c>
      <c r="F34" t="s">
        <v>696</v>
      </c>
      <c r="G34" s="1">
        <v>1956</v>
      </c>
      <c r="I34" s="246">
        <v>342</v>
      </c>
      <c r="J34" s="75">
        <f t="shared" si="0"/>
        <v>1.56</v>
      </c>
      <c r="K34" s="122">
        <f t="shared" si="1"/>
        <v>533.52</v>
      </c>
      <c r="L34" s="5"/>
      <c r="M34">
        <v>23</v>
      </c>
      <c r="N34">
        <v>18</v>
      </c>
      <c r="O34" s="75">
        <f t="shared" si="2"/>
        <v>1.62</v>
      </c>
      <c r="P34" s="75">
        <f t="shared" si="3"/>
        <v>1.95</v>
      </c>
      <c r="Q34" s="155">
        <f t="shared" si="4"/>
        <v>56.862000000000009</v>
      </c>
      <c r="S34" s="15">
        <f t="shared" si="5"/>
        <v>5.5161290322580649</v>
      </c>
      <c r="T34" s="251"/>
      <c r="V34" s="48"/>
    </row>
    <row r="35" spans="1:22" x14ac:dyDescent="0.25">
      <c r="A35" t="s">
        <v>591</v>
      </c>
      <c r="B35">
        <v>14</v>
      </c>
      <c r="C35" s="222" t="str">
        <f>VLOOKUP(A35,concorrenti!A:B,2,0)</f>
        <v>CASTELLOTTI</v>
      </c>
      <c r="D35" s="222">
        <f>VLOOKUP(A35,concorrenti!A:E,5,0)</f>
        <v>0</v>
      </c>
      <c r="E35" t="s">
        <v>688</v>
      </c>
      <c r="F35" t="s">
        <v>607</v>
      </c>
      <c r="G35" s="1">
        <v>1950</v>
      </c>
      <c r="H35" s="9"/>
      <c r="I35" s="246">
        <v>360</v>
      </c>
      <c r="J35" s="75">
        <f t="shared" si="0"/>
        <v>1.5</v>
      </c>
      <c r="K35" s="122">
        <f t="shared" si="1"/>
        <v>540</v>
      </c>
      <c r="L35" s="5"/>
      <c r="M35">
        <v>24</v>
      </c>
      <c r="N35">
        <v>17</v>
      </c>
      <c r="O35" s="75">
        <f t="shared" si="2"/>
        <v>1.62</v>
      </c>
      <c r="P35" s="75">
        <f t="shared" si="3"/>
        <v>1.95</v>
      </c>
      <c r="Q35" s="155">
        <f t="shared" si="4"/>
        <v>53.703000000000003</v>
      </c>
      <c r="S35" s="15">
        <f t="shared" si="5"/>
        <v>5.806451612903226</v>
      </c>
      <c r="T35" s="251"/>
      <c r="V35" s="48"/>
    </row>
    <row r="36" spans="1:22" x14ac:dyDescent="0.25">
      <c r="A36" t="s">
        <v>122</v>
      </c>
      <c r="B36">
        <v>3</v>
      </c>
      <c r="C36" s="222" t="str">
        <f>VLOOKUP(A36,concorrenti!A:B,2,0)</f>
        <v>CASTELLOTTI</v>
      </c>
      <c r="D36" s="222">
        <f>VLOOKUP(A36,concorrenti!A:E,5,0)</f>
        <v>0</v>
      </c>
      <c r="E36" t="s">
        <v>690</v>
      </c>
      <c r="F36" t="s">
        <v>691</v>
      </c>
      <c r="G36" s="1">
        <v>1928</v>
      </c>
      <c r="I36" s="246">
        <v>431</v>
      </c>
      <c r="J36" s="75">
        <f t="shared" si="0"/>
        <v>1.28</v>
      </c>
      <c r="K36" s="122">
        <f t="shared" si="1"/>
        <v>551.68000000000006</v>
      </c>
      <c r="L36" s="5"/>
      <c r="M36">
        <v>25</v>
      </c>
      <c r="N36">
        <v>16</v>
      </c>
      <c r="O36" s="75">
        <f t="shared" si="2"/>
        <v>1.62</v>
      </c>
      <c r="P36" s="75">
        <f t="shared" si="3"/>
        <v>1.95</v>
      </c>
      <c r="Q36" s="155">
        <f t="shared" si="4"/>
        <v>50.544000000000004</v>
      </c>
      <c r="S36" s="15">
        <f t="shared" si="5"/>
        <v>6.9516129032258061</v>
      </c>
      <c r="T36" s="251"/>
      <c r="V36" s="48"/>
    </row>
    <row r="37" spans="1:22" x14ac:dyDescent="0.25">
      <c r="A37" s="247" t="s">
        <v>159</v>
      </c>
      <c r="B37">
        <v>42</v>
      </c>
      <c r="C37" s="222" t="str">
        <f>VLOOKUP(A37,concorrenti!A:B,2,0)</f>
        <v>VCC COMO</v>
      </c>
      <c r="D37" s="222" t="str">
        <f>VLOOKUP(A37,concorrenti!A:E,5,0)</f>
        <v>X</v>
      </c>
      <c r="E37" t="s">
        <v>165</v>
      </c>
      <c r="F37" t="s">
        <v>710</v>
      </c>
      <c r="G37" s="1">
        <v>1990</v>
      </c>
      <c r="I37" s="246">
        <v>312</v>
      </c>
      <c r="J37" s="75">
        <f t="shared" si="0"/>
        <v>1.7999999999999998</v>
      </c>
      <c r="K37" s="122">
        <f t="shared" si="1"/>
        <v>561.59999999999991</v>
      </c>
      <c r="L37" s="5"/>
      <c r="M37">
        <v>26</v>
      </c>
      <c r="N37">
        <v>15</v>
      </c>
      <c r="O37" s="75">
        <f t="shared" si="2"/>
        <v>1.62</v>
      </c>
      <c r="P37" s="75">
        <f t="shared" si="3"/>
        <v>1.95</v>
      </c>
      <c r="Q37" s="155">
        <f t="shared" si="4"/>
        <v>47.384999999999998</v>
      </c>
      <c r="S37" s="15">
        <f t="shared" si="5"/>
        <v>5.032258064516129</v>
      </c>
      <c r="T37" s="251"/>
      <c r="V37" s="48"/>
    </row>
    <row r="38" spans="1:22" x14ac:dyDescent="0.25">
      <c r="A38" t="s">
        <v>381</v>
      </c>
      <c r="B38">
        <v>44</v>
      </c>
      <c r="C38" s="222" t="str">
        <f>VLOOKUP(A38,concorrenti!A:B,2,0)</f>
        <v>OLD WHEELS</v>
      </c>
      <c r="D38" s="222">
        <f>VLOOKUP(A38,concorrenti!A:E,5,0)</f>
        <v>0</v>
      </c>
      <c r="E38" t="s">
        <v>162</v>
      </c>
      <c r="F38" s="80" t="s">
        <v>712</v>
      </c>
      <c r="G38" s="1">
        <v>1996</v>
      </c>
      <c r="I38" s="246">
        <v>293</v>
      </c>
      <c r="J38" s="75">
        <f t="shared" si="0"/>
        <v>1.96</v>
      </c>
      <c r="K38" s="122">
        <f t="shared" si="1"/>
        <v>574.28</v>
      </c>
      <c r="L38" s="5"/>
      <c r="M38">
        <v>27</v>
      </c>
      <c r="N38">
        <v>14</v>
      </c>
      <c r="O38" s="75">
        <f t="shared" si="2"/>
        <v>1.62</v>
      </c>
      <c r="P38" s="75">
        <f t="shared" si="3"/>
        <v>1.95</v>
      </c>
      <c r="Q38" s="155">
        <f t="shared" si="4"/>
        <v>44.225999999999999</v>
      </c>
      <c r="S38" s="15">
        <f t="shared" si="5"/>
        <v>4.725806451612903</v>
      </c>
      <c r="T38" s="251"/>
      <c r="V38" s="48"/>
    </row>
    <row r="39" spans="1:22" x14ac:dyDescent="0.25">
      <c r="A39" t="s">
        <v>17</v>
      </c>
      <c r="B39">
        <v>29</v>
      </c>
      <c r="C39" s="222" t="str">
        <f>VLOOKUP(A39,concorrenti!A:B,2,0)</f>
        <v>VAMS</v>
      </c>
      <c r="D39" s="222">
        <f>VLOOKUP(A39,concorrenti!A:E,5,0)</f>
        <v>0</v>
      </c>
      <c r="E39" t="s">
        <v>164</v>
      </c>
      <c r="F39" t="s">
        <v>626</v>
      </c>
      <c r="G39" s="1">
        <v>1972</v>
      </c>
      <c r="I39" s="246">
        <v>335</v>
      </c>
      <c r="J39" s="75">
        <f t="shared" si="0"/>
        <v>1.72</v>
      </c>
      <c r="K39" s="122">
        <f t="shared" si="1"/>
        <v>576.20000000000005</v>
      </c>
      <c r="L39" s="5"/>
      <c r="M39">
        <v>28</v>
      </c>
      <c r="N39">
        <v>13</v>
      </c>
      <c r="O39" s="75">
        <f t="shared" si="2"/>
        <v>1.62</v>
      </c>
      <c r="P39" s="75">
        <f t="shared" si="3"/>
        <v>1.95</v>
      </c>
      <c r="Q39" s="155">
        <f t="shared" si="4"/>
        <v>41.067</v>
      </c>
      <c r="S39" s="15">
        <f t="shared" si="5"/>
        <v>5.403225806451613</v>
      </c>
      <c r="T39" s="251"/>
      <c r="V39" s="48"/>
    </row>
    <row r="40" spans="1:22" x14ac:dyDescent="0.25">
      <c r="A40" t="s">
        <v>335</v>
      </c>
      <c r="B40">
        <v>41</v>
      </c>
      <c r="C40" s="222" t="str">
        <f>VLOOKUP(A40,concorrenti!A:B,2,0)</f>
        <v>CASTELLOTTI</v>
      </c>
      <c r="D40" s="222">
        <f>VLOOKUP(A40,concorrenti!A:E,5,0)</f>
        <v>0</v>
      </c>
      <c r="E40" t="s">
        <v>165</v>
      </c>
      <c r="F40" t="s">
        <v>709</v>
      </c>
      <c r="G40" s="1">
        <v>1990</v>
      </c>
      <c r="H40" s="5"/>
      <c r="I40" s="246">
        <v>325</v>
      </c>
      <c r="J40" s="75">
        <f t="shared" si="0"/>
        <v>1.9</v>
      </c>
      <c r="K40" s="122">
        <f t="shared" si="1"/>
        <v>617.5</v>
      </c>
      <c r="L40" s="5"/>
      <c r="M40">
        <v>29</v>
      </c>
      <c r="N40">
        <v>12</v>
      </c>
      <c r="O40" s="75">
        <f t="shared" si="2"/>
        <v>1.62</v>
      </c>
      <c r="P40" s="75">
        <f t="shared" si="3"/>
        <v>1.95</v>
      </c>
      <c r="Q40" s="155">
        <f t="shared" si="4"/>
        <v>37.908000000000001</v>
      </c>
      <c r="S40" s="15">
        <f t="shared" si="5"/>
        <v>5.241935483870968</v>
      </c>
      <c r="T40" s="251"/>
      <c r="V40" s="48"/>
    </row>
    <row r="41" spans="1:22" x14ac:dyDescent="0.25">
      <c r="A41" s="248" t="s">
        <v>66</v>
      </c>
      <c r="B41">
        <v>34</v>
      </c>
      <c r="C41" s="222" t="str">
        <f>VLOOKUP(A41,concorrenti!A:B,2,0)</f>
        <v>CASTELLOTTI</v>
      </c>
      <c r="D41" s="222">
        <f>VLOOKUP(A41,concorrenti!A:E,5,0)</f>
        <v>0</v>
      </c>
      <c r="E41" t="s">
        <v>167</v>
      </c>
      <c r="F41" t="s">
        <v>706</v>
      </c>
      <c r="G41" s="1">
        <v>1974</v>
      </c>
      <c r="H41" s="5"/>
      <c r="I41" s="246">
        <v>356</v>
      </c>
      <c r="J41" s="75">
        <f t="shared" si="0"/>
        <v>1.74</v>
      </c>
      <c r="K41" s="122">
        <f t="shared" si="1"/>
        <v>619.43999999999994</v>
      </c>
      <c r="L41" s="5"/>
      <c r="M41">
        <v>30</v>
      </c>
      <c r="N41">
        <v>11</v>
      </c>
      <c r="O41" s="75">
        <f t="shared" si="2"/>
        <v>1.62</v>
      </c>
      <c r="P41" s="75">
        <f t="shared" si="3"/>
        <v>1.95</v>
      </c>
      <c r="Q41" s="155">
        <f t="shared" si="4"/>
        <v>34.749000000000002</v>
      </c>
      <c r="S41" s="15">
        <f t="shared" si="5"/>
        <v>5.741935483870968</v>
      </c>
      <c r="T41" s="251"/>
      <c r="V41" s="48"/>
    </row>
    <row r="42" spans="1:22" x14ac:dyDescent="0.25">
      <c r="A42" t="s">
        <v>298</v>
      </c>
      <c r="B42">
        <v>39</v>
      </c>
      <c r="C42" s="222" t="str">
        <f>VLOOKUP(A42,concorrenti!A:B,2,0)</f>
        <v>CASTELLOTTI</v>
      </c>
      <c r="D42" s="222">
        <f>VLOOKUP(A42,concorrenti!A:E,5,0)</f>
        <v>0</v>
      </c>
      <c r="E42" t="s">
        <v>688</v>
      </c>
      <c r="F42" t="s">
        <v>435</v>
      </c>
      <c r="G42" s="1">
        <v>1983</v>
      </c>
      <c r="I42" s="246">
        <v>345</v>
      </c>
      <c r="J42" s="75">
        <f t="shared" si="0"/>
        <v>1.83</v>
      </c>
      <c r="K42" s="122">
        <f t="shared" si="1"/>
        <v>631.35</v>
      </c>
      <c r="L42" s="5"/>
      <c r="M42">
        <v>31</v>
      </c>
      <c r="N42">
        <v>10</v>
      </c>
      <c r="O42" s="75">
        <f t="shared" si="2"/>
        <v>1.62</v>
      </c>
      <c r="P42" s="75">
        <f t="shared" si="3"/>
        <v>1.95</v>
      </c>
      <c r="Q42" s="155">
        <f t="shared" si="4"/>
        <v>31.590000000000003</v>
      </c>
      <c r="S42" s="15">
        <f t="shared" si="5"/>
        <v>5.564516129032258</v>
      </c>
      <c r="T42" s="251"/>
      <c r="V42" s="48"/>
    </row>
    <row r="43" spans="1:22" x14ac:dyDescent="0.25">
      <c r="A43" t="s">
        <v>171</v>
      </c>
      <c r="B43">
        <v>72</v>
      </c>
      <c r="C43" s="222" t="str">
        <f>VLOOKUP(A43,concorrenti!A:B,2,0)</f>
        <v>OROBICO</v>
      </c>
      <c r="D43" s="222">
        <f>VLOOKUP(A43,concorrenti!A:E,5,0)</f>
        <v>0</v>
      </c>
      <c r="E43" t="s">
        <v>165</v>
      </c>
      <c r="F43" t="s">
        <v>729</v>
      </c>
      <c r="G43" s="1">
        <v>1980</v>
      </c>
      <c r="H43" s="5"/>
      <c r="I43" s="246">
        <v>352</v>
      </c>
      <c r="J43" s="75">
        <f t="shared" si="0"/>
        <v>1.8</v>
      </c>
      <c r="K43" s="122">
        <f t="shared" si="1"/>
        <v>633.6</v>
      </c>
      <c r="L43" s="5"/>
      <c r="M43">
        <v>32</v>
      </c>
      <c r="N43">
        <v>9</v>
      </c>
      <c r="O43" s="75">
        <f t="shared" si="2"/>
        <v>1.62</v>
      </c>
      <c r="P43" s="75">
        <f t="shared" si="3"/>
        <v>1.95</v>
      </c>
      <c r="Q43" s="155">
        <f t="shared" si="4"/>
        <v>28.431000000000004</v>
      </c>
      <c r="S43" s="15">
        <f t="shared" si="5"/>
        <v>5.67741935483871</v>
      </c>
      <c r="T43" s="251"/>
      <c r="V43" s="48"/>
    </row>
    <row r="44" spans="1:22" x14ac:dyDescent="0.25">
      <c r="A44" t="s">
        <v>457</v>
      </c>
      <c r="B44">
        <v>74</v>
      </c>
      <c r="C44" s="222" t="str">
        <f>VLOOKUP(A44,concorrenti!A:B,2,0)</f>
        <v>CASTELLOTTI</v>
      </c>
      <c r="D44" s="222">
        <f>VLOOKUP(A44,concorrenti!A:E,5,0)</f>
        <v>0</v>
      </c>
      <c r="E44" t="s">
        <v>165</v>
      </c>
      <c r="F44" t="s">
        <v>730</v>
      </c>
      <c r="G44" s="1">
        <v>1983</v>
      </c>
      <c r="H44" s="5"/>
      <c r="I44" s="246">
        <v>387</v>
      </c>
      <c r="J44" s="75">
        <f t="shared" ref="J44:J74" si="6">IF(D44&lt;&gt;0,((1+RIGHT(G44,2)/100)-0.1),(1+RIGHT(G44,2)/100))</f>
        <v>1.83</v>
      </c>
      <c r="K44" s="122">
        <f t="shared" ref="K44:K74" si="7">+I44*J44</f>
        <v>708.21</v>
      </c>
      <c r="L44" s="5"/>
      <c r="M44">
        <v>33</v>
      </c>
      <c r="N44">
        <v>8</v>
      </c>
      <c r="O44" s="75">
        <f t="shared" si="2"/>
        <v>1.62</v>
      </c>
      <c r="P44" s="75">
        <f t="shared" si="3"/>
        <v>1.95</v>
      </c>
      <c r="Q44" s="155">
        <f t="shared" si="4"/>
        <v>25.272000000000002</v>
      </c>
      <c r="S44" s="15">
        <f t="shared" si="5"/>
        <v>6.241935483870968</v>
      </c>
      <c r="T44" s="251"/>
      <c r="V44" s="48"/>
    </row>
    <row r="45" spans="1:22" x14ac:dyDescent="0.25">
      <c r="A45" t="s">
        <v>380</v>
      </c>
      <c r="B45">
        <v>49</v>
      </c>
      <c r="C45" s="222" t="str">
        <f>VLOOKUP(A45,concorrenti!A:B,2,0)</f>
        <v>CAVEC</v>
      </c>
      <c r="D45" s="222">
        <f>VLOOKUP(A45,concorrenti!A:E,5,0)</f>
        <v>0</v>
      </c>
      <c r="E45" t="s">
        <v>166</v>
      </c>
      <c r="F45" t="s">
        <v>716</v>
      </c>
      <c r="G45" s="1">
        <v>1960</v>
      </c>
      <c r="H45" s="5"/>
      <c r="I45" s="246">
        <v>446</v>
      </c>
      <c r="J45" s="75">
        <f t="shared" si="6"/>
        <v>1.6</v>
      </c>
      <c r="K45" s="122">
        <f t="shared" si="7"/>
        <v>713.6</v>
      </c>
      <c r="L45" s="5"/>
      <c r="M45">
        <v>34</v>
      </c>
      <c r="N45">
        <v>7</v>
      </c>
      <c r="O45" s="75">
        <f t="shared" si="2"/>
        <v>1.62</v>
      </c>
      <c r="P45" s="75">
        <f t="shared" si="3"/>
        <v>1.95</v>
      </c>
      <c r="Q45" s="155">
        <f t="shared" si="4"/>
        <v>22.113</v>
      </c>
      <c r="S45" s="15">
        <f t="shared" si="5"/>
        <v>7.193548387096774</v>
      </c>
      <c r="T45" s="251"/>
      <c r="V45" s="48"/>
    </row>
    <row r="46" spans="1:22" x14ac:dyDescent="0.25">
      <c r="A46" t="s">
        <v>233</v>
      </c>
      <c r="B46">
        <v>28</v>
      </c>
      <c r="C46" s="222" t="str">
        <f>VLOOKUP(A46,concorrenti!A:B,2,0)</f>
        <v>CAVEM</v>
      </c>
      <c r="D46" s="222">
        <f>VLOOKUP(A46,concorrenti!A:E,5,0)</f>
        <v>0</v>
      </c>
      <c r="E46" t="s">
        <v>164</v>
      </c>
      <c r="F46" t="s">
        <v>702</v>
      </c>
      <c r="G46" s="1">
        <v>1972</v>
      </c>
      <c r="I46" s="246">
        <v>417</v>
      </c>
      <c r="J46" s="75">
        <f t="shared" si="6"/>
        <v>1.72</v>
      </c>
      <c r="K46" s="122">
        <f t="shared" si="7"/>
        <v>717.24</v>
      </c>
      <c r="L46" s="5"/>
      <c r="M46">
        <v>35</v>
      </c>
      <c r="N46">
        <v>6</v>
      </c>
      <c r="O46" s="75">
        <f t="shared" si="2"/>
        <v>1.62</v>
      </c>
      <c r="P46" s="75">
        <f t="shared" si="3"/>
        <v>1.95</v>
      </c>
      <c r="Q46" s="155">
        <f t="shared" si="4"/>
        <v>18.954000000000001</v>
      </c>
      <c r="S46" s="15">
        <f t="shared" si="5"/>
        <v>6.725806451612903</v>
      </c>
      <c r="T46" s="251"/>
      <c r="V46" s="48"/>
    </row>
    <row r="47" spans="1:22" x14ac:dyDescent="0.25">
      <c r="A47" t="s">
        <v>27</v>
      </c>
      <c r="B47">
        <v>67</v>
      </c>
      <c r="C47" s="222" t="str">
        <f>VLOOKUP(A47,concorrenti!A:B,2,0)</f>
        <v>VAMS</v>
      </c>
      <c r="D47" s="222">
        <f>VLOOKUP(A47,concorrenti!A:E,5,0)</f>
        <v>0</v>
      </c>
      <c r="E47" t="s">
        <v>164</v>
      </c>
      <c r="F47" t="s">
        <v>724</v>
      </c>
      <c r="G47" s="1">
        <v>1975</v>
      </c>
      <c r="H47" s="5"/>
      <c r="I47" s="246">
        <v>413</v>
      </c>
      <c r="J47" s="75">
        <f t="shared" si="6"/>
        <v>1.75</v>
      </c>
      <c r="K47" s="122">
        <f t="shared" si="7"/>
        <v>722.75</v>
      </c>
      <c r="L47" s="5"/>
      <c r="M47">
        <v>36</v>
      </c>
      <c r="N47">
        <v>5</v>
      </c>
      <c r="O47" s="75">
        <f t="shared" si="2"/>
        <v>1.62</v>
      </c>
      <c r="P47" s="75">
        <f t="shared" si="3"/>
        <v>1.95</v>
      </c>
      <c r="Q47" s="155">
        <f t="shared" si="4"/>
        <v>15.795000000000002</v>
      </c>
      <c r="S47" s="15">
        <f t="shared" si="5"/>
        <v>6.661290322580645</v>
      </c>
      <c r="T47" s="251"/>
      <c r="V47" s="48"/>
    </row>
    <row r="48" spans="1:22" x14ac:dyDescent="0.25">
      <c r="A48" t="s">
        <v>14</v>
      </c>
      <c r="B48">
        <v>58</v>
      </c>
      <c r="C48" s="222" t="str">
        <f>VLOOKUP(A48,concorrenti!A:B,2,0)</f>
        <v>VAMS</v>
      </c>
      <c r="D48" s="222">
        <f>VLOOKUP(A48,concorrenti!A:E,5,0)</f>
        <v>0</v>
      </c>
      <c r="E48" t="s">
        <v>167</v>
      </c>
      <c r="F48" t="s">
        <v>723</v>
      </c>
      <c r="G48" s="1">
        <v>1971</v>
      </c>
      <c r="H48" s="5"/>
      <c r="I48" s="246">
        <v>442</v>
      </c>
      <c r="J48" s="75">
        <f t="shared" si="6"/>
        <v>1.71</v>
      </c>
      <c r="K48" s="122">
        <f t="shared" si="7"/>
        <v>755.81999999999994</v>
      </c>
      <c r="L48" s="5"/>
      <c r="M48">
        <v>37</v>
      </c>
      <c r="N48">
        <v>4</v>
      </c>
      <c r="O48" s="75">
        <f t="shared" si="2"/>
        <v>1.62</v>
      </c>
      <c r="P48" s="75">
        <f t="shared" si="3"/>
        <v>1.95</v>
      </c>
      <c r="Q48" s="155">
        <f t="shared" si="4"/>
        <v>12.636000000000001</v>
      </c>
      <c r="S48" s="15">
        <f t="shared" si="5"/>
        <v>7.129032258064516</v>
      </c>
      <c r="T48" s="251"/>
      <c r="V48" s="48"/>
    </row>
    <row r="49" spans="1:22" x14ac:dyDescent="0.25">
      <c r="A49" t="s">
        <v>292</v>
      </c>
      <c r="B49">
        <v>40</v>
      </c>
      <c r="C49" s="222" t="str">
        <f>VLOOKUP(A49,concorrenti!A:B,2,0)</f>
        <v>VALTELLINA</v>
      </c>
      <c r="D49" s="222">
        <f>VLOOKUP(A49,concorrenti!A:E,5,0)</f>
        <v>0</v>
      </c>
      <c r="E49" t="s">
        <v>164</v>
      </c>
      <c r="F49" t="s">
        <v>708</v>
      </c>
      <c r="G49" s="1">
        <v>1987</v>
      </c>
      <c r="I49" s="246">
        <v>419</v>
      </c>
      <c r="J49" s="75">
        <f t="shared" si="6"/>
        <v>1.87</v>
      </c>
      <c r="K49" s="122">
        <f t="shared" si="7"/>
        <v>783.53000000000009</v>
      </c>
      <c r="L49" s="5"/>
      <c r="M49">
        <v>38</v>
      </c>
      <c r="N49">
        <v>3</v>
      </c>
      <c r="O49" s="75">
        <f t="shared" si="2"/>
        <v>1.62</v>
      </c>
      <c r="P49" s="75">
        <f t="shared" si="3"/>
        <v>1.95</v>
      </c>
      <c r="Q49" s="155">
        <f t="shared" si="4"/>
        <v>9.4770000000000003</v>
      </c>
      <c r="S49" s="15">
        <f t="shared" si="5"/>
        <v>6.758064516129032</v>
      </c>
      <c r="T49" s="251"/>
      <c r="V49" s="48"/>
    </row>
    <row r="50" spans="1:22" x14ac:dyDescent="0.25">
      <c r="A50" t="s">
        <v>681</v>
      </c>
      <c r="B50">
        <v>71</v>
      </c>
      <c r="C50" s="222" t="str">
        <f>VLOOKUP(A50,concorrenti!A:B,2,0)</f>
        <v>VCC CARDUCCI</v>
      </c>
      <c r="D50" s="222">
        <f>VLOOKUP(A50,concorrenti!A:E,5,0)</f>
        <v>0</v>
      </c>
      <c r="E50" t="s">
        <v>688</v>
      </c>
      <c r="F50" s="80" t="s">
        <v>707</v>
      </c>
      <c r="G50" s="1">
        <v>1979</v>
      </c>
      <c r="H50" s="5"/>
      <c r="I50" s="246">
        <v>449</v>
      </c>
      <c r="J50" s="75">
        <f t="shared" si="6"/>
        <v>1.79</v>
      </c>
      <c r="K50" s="122">
        <f t="shared" si="7"/>
        <v>803.71</v>
      </c>
      <c r="L50" s="5"/>
      <c r="M50">
        <v>39</v>
      </c>
      <c r="N50">
        <v>2</v>
      </c>
      <c r="O50" s="75">
        <f t="shared" si="2"/>
        <v>1.62</v>
      </c>
      <c r="P50" s="75">
        <f t="shared" si="3"/>
        <v>1.95</v>
      </c>
      <c r="Q50" s="155">
        <f t="shared" si="4"/>
        <v>6.3180000000000005</v>
      </c>
      <c r="S50" s="15">
        <f t="shared" si="5"/>
        <v>7.241935483870968</v>
      </c>
      <c r="T50" s="251"/>
      <c r="V50" s="48"/>
    </row>
    <row r="51" spans="1:22" x14ac:dyDescent="0.25">
      <c r="A51" t="s">
        <v>181</v>
      </c>
      <c r="B51">
        <v>77</v>
      </c>
      <c r="C51" s="222" t="str">
        <f>VLOOKUP(A51,concorrenti!A:B,2,0)</f>
        <v>OROBICO</v>
      </c>
      <c r="D51" s="222">
        <f>VLOOKUP(A51,concorrenti!A:E,5,0)</f>
        <v>0</v>
      </c>
      <c r="E51" t="s">
        <v>165</v>
      </c>
      <c r="F51" t="s">
        <v>633</v>
      </c>
      <c r="G51" s="1">
        <v>1988</v>
      </c>
      <c r="H51" s="5"/>
      <c r="I51" s="246">
        <v>433</v>
      </c>
      <c r="J51" s="75">
        <f t="shared" si="6"/>
        <v>1.88</v>
      </c>
      <c r="K51" s="122">
        <f t="shared" si="7"/>
        <v>814.04</v>
      </c>
      <c r="L51" s="224"/>
      <c r="M51">
        <v>40</v>
      </c>
      <c r="N51">
        <v>1</v>
      </c>
      <c r="O51" s="75">
        <f t="shared" si="2"/>
        <v>1.62</v>
      </c>
      <c r="P51" s="75">
        <f t="shared" si="3"/>
        <v>1.95</v>
      </c>
      <c r="Q51" s="155">
        <f t="shared" si="4"/>
        <v>3.1590000000000003</v>
      </c>
      <c r="S51" s="15">
        <f t="shared" si="5"/>
        <v>6.9838709677419351</v>
      </c>
      <c r="T51" s="251"/>
      <c r="V51" s="48"/>
    </row>
    <row r="52" spans="1:22" x14ac:dyDescent="0.25">
      <c r="A52" t="s">
        <v>412</v>
      </c>
      <c r="B52">
        <v>64</v>
      </c>
      <c r="C52" s="222" t="str">
        <f>VLOOKUP(A52,concorrenti!A:B,2,0)</f>
        <v>CMAE</v>
      </c>
      <c r="D52" s="222">
        <f>VLOOKUP(A52,concorrenti!A:E,5,0)</f>
        <v>0</v>
      </c>
      <c r="E52" t="s">
        <v>167</v>
      </c>
      <c r="F52" t="s">
        <v>627</v>
      </c>
      <c r="G52" s="1">
        <v>1973</v>
      </c>
      <c r="H52" s="5"/>
      <c r="I52" s="246">
        <v>540</v>
      </c>
      <c r="J52" s="75">
        <f t="shared" si="6"/>
        <v>1.73</v>
      </c>
      <c r="K52" s="122">
        <f t="shared" si="7"/>
        <v>934.2</v>
      </c>
      <c r="L52" s="5"/>
      <c r="M52">
        <v>41</v>
      </c>
      <c r="N52">
        <v>0.5</v>
      </c>
      <c r="O52" s="75">
        <f t="shared" si="2"/>
        <v>1.62</v>
      </c>
      <c r="P52" s="75">
        <f t="shared" si="3"/>
        <v>1.95</v>
      </c>
      <c r="Q52" s="155">
        <f t="shared" si="4"/>
        <v>1.5795000000000001</v>
      </c>
      <c r="S52" s="15">
        <f t="shared" si="5"/>
        <v>8.7096774193548381</v>
      </c>
      <c r="T52" s="251"/>
      <c r="V52" s="48"/>
    </row>
    <row r="53" spans="1:22" x14ac:dyDescent="0.25">
      <c r="A53" s="248" t="s">
        <v>16</v>
      </c>
      <c r="B53">
        <v>61</v>
      </c>
      <c r="C53" s="222" t="str">
        <f>VLOOKUP(A53,concorrenti!A:B,2,0)</f>
        <v>OROBICO</v>
      </c>
      <c r="D53" s="222">
        <f>VLOOKUP(A53,concorrenti!A:E,5,0)</f>
        <v>0</v>
      </c>
      <c r="E53" t="s">
        <v>427</v>
      </c>
      <c r="F53" t="s">
        <v>726</v>
      </c>
      <c r="G53" s="1">
        <v>1972</v>
      </c>
      <c r="H53" s="5"/>
      <c r="I53" s="246">
        <v>619</v>
      </c>
      <c r="J53" s="75">
        <f t="shared" si="6"/>
        <v>1.72</v>
      </c>
      <c r="K53" s="122">
        <f t="shared" si="7"/>
        <v>1064.68</v>
      </c>
      <c r="L53" s="5"/>
      <c r="M53">
        <v>42</v>
      </c>
      <c r="N53">
        <f>VLOOKUP(M53,Regolamento!A:B,2,0)</f>
        <v>0.5</v>
      </c>
      <c r="O53" s="75">
        <f t="shared" si="2"/>
        <v>1.62</v>
      </c>
      <c r="P53" s="75">
        <f t="shared" si="3"/>
        <v>1.95</v>
      </c>
      <c r="Q53" s="155">
        <f t="shared" si="4"/>
        <v>1.5795000000000001</v>
      </c>
      <c r="S53" s="15">
        <f t="shared" si="5"/>
        <v>9.9838709677419359</v>
      </c>
      <c r="T53" s="251"/>
      <c r="V53" s="48"/>
    </row>
    <row r="54" spans="1:22" x14ac:dyDescent="0.25">
      <c r="A54" s="248" t="s">
        <v>418</v>
      </c>
      <c r="B54">
        <v>53</v>
      </c>
      <c r="C54" s="222" t="str">
        <f>VLOOKUP(A54,concorrenti!A:B,2,0)</f>
        <v>CMAE</v>
      </c>
      <c r="D54" s="222">
        <f>VLOOKUP(A54,concorrenti!A:E,5,0)</f>
        <v>0</v>
      </c>
      <c r="E54" t="s">
        <v>340</v>
      </c>
      <c r="F54" s="80" t="s">
        <v>429</v>
      </c>
      <c r="G54" s="1">
        <v>1966</v>
      </c>
      <c r="H54" s="5"/>
      <c r="I54" s="246">
        <v>653</v>
      </c>
      <c r="J54" s="75">
        <f t="shared" si="6"/>
        <v>1.6600000000000001</v>
      </c>
      <c r="K54" s="122">
        <f t="shared" si="7"/>
        <v>1083.98</v>
      </c>
      <c r="L54" s="5"/>
      <c r="M54">
        <v>43</v>
      </c>
      <c r="N54">
        <f>VLOOKUP(M54,Regolamento!A:B,2,0)</f>
        <v>0.5</v>
      </c>
      <c r="O54" s="75">
        <f t="shared" si="2"/>
        <v>1.62</v>
      </c>
      <c r="P54" s="75">
        <f t="shared" si="3"/>
        <v>1.95</v>
      </c>
      <c r="Q54" s="155">
        <f t="shared" si="4"/>
        <v>1.5795000000000001</v>
      </c>
      <c r="S54" s="15">
        <f t="shared" si="5"/>
        <v>10.53225806451613</v>
      </c>
      <c r="T54" s="251"/>
      <c r="V54" s="48"/>
    </row>
    <row r="55" spans="1:22" x14ac:dyDescent="0.25">
      <c r="A55" t="s">
        <v>295</v>
      </c>
      <c r="B55">
        <v>68</v>
      </c>
      <c r="C55" s="222" t="str">
        <f>VLOOKUP(A55,concorrenti!A:B,2,0)</f>
        <v xml:space="preserve"> CAVEC</v>
      </c>
      <c r="D55" s="222">
        <f>VLOOKUP(A55,concorrenti!A:E,5,0)</f>
        <v>0</v>
      </c>
      <c r="E55" t="s">
        <v>427</v>
      </c>
      <c r="F55" t="s">
        <v>452</v>
      </c>
      <c r="G55" s="1">
        <v>1976</v>
      </c>
      <c r="H55" s="5"/>
      <c r="I55" s="246">
        <v>640</v>
      </c>
      <c r="J55" s="75">
        <f t="shared" si="6"/>
        <v>1.76</v>
      </c>
      <c r="K55" s="122">
        <f t="shared" si="7"/>
        <v>1126.4000000000001</v>
      </c>
      <c r="L55" s="5"/>
      <c r="M55">
        <v>44</v>
      </c>
      <c r="N55">
        <f>VLOOKUP(M55,Regolamento!A:B,2,0)</f>
        <v>0.5</v>
      </c>
      <c r="O55" s="75">
        <f t="shared" si="2"/>
        <v>1.62</v>
      </c>
      <c r="P55" s="75">
        <f t="shared" si="3"/>
        <v>1.95</v>
      </c>
      <c r="Q55" s="155">
        <f t="shared" si="4"/>
        <v>1.5795000000000001</v>
      </c>
      <c r="S55" s="15">
        <f t="shared" si="5"/>
        <v>10.32258064516129</v>
      </c>
      <c r="T55" s="251"/>
      <c r="V55" s="48"/>
    </row>
    <row r="56" spans="1:22" x14ac:dyDescent="0.25">
      <c r="A56" t="s">
        <v>76</v>
      </c>
      <c r="B56">
        <v>43</v>
      </c>
      <c r="C56" s="222" t="str">
        <f>VLOOKUP(A56,concorrenti!A:B,2,0)</f>
        <v>CASTELLOTTI</v>
      </c>
      <c r="D56" s="222">
        <f>VLOOKUP(A56,concorrenti!A:E,5,0)</f>
        <v>0</v>
      </c>
      <c r="E56" t="s">
        <v>688</v>
      </c>
      <c r="F56" s="80" t="s">
        <v>711</v>
      </c>
      <c r="G56" s="1">
        <v>1993</v>
      </c>
      <c r="H56" s="5"/>
      <c r="I56" s="246">
        <v>589</v>
      </c>
      <c r="J56" s="75">
        <f t="shared" si="6"/>
        <v>1.9300000000000002</v>
      </c>
      <c r="K56" s="122">
        <f t="shared" si="7"/>
        <v>1136.77</v>
      </c>
      <c r="L56" s="5"/>
      <c r="M56">
        <v>45</v>
      </c>
      <c r="N56">
        <f>VLOOKUP(M56,Regolamento!A:B,2,0)</f>
        <v>0.5</v>
      </c>
      <c r="O56" s="75">
        <f t="shared" si="2"/>
        <v>1.62</v>
      </c>
      <c r="P56" s="75">
        <f t="shared" si="3"/>
        <v>1.95</v>
      </c>
      <c r="Q56" s="155">
        <f t="shared" si="4"/>
        <v>1.5795000000000001</v>
      </c>
      <c r="S56" s="15">
        <f t="shared" si="5"/>
        <v>9.5</v>
      </c>
      <c r="T56" s="251"/>
      <c r="V56" s="48"/>
    </row>
    <row r="57" spans="1:22" x14ac:dyDescent="0.25">
      <c r="A57" t="s">
        <v>293</v>
      </c>
      <c r="B57">
        <v>54</v>
      </c>
      <c r="C57" s="222" t="str">
        <f>VLOOKUP(A57,concorrenti!A:B,2,0)</f>
        <v xml:space="preserve"> CAVEM</v>
      </c>
      <c r="D57" s="222">
        <f>VLOOKUP(A57,concorrenti!A:E,5,0)</f>
        <v>0</v>
      </c>
      <c r="E57" t="s">
        <v>164</v>
      </c>
      <c r="F57" s="80" t="s">
        <v>720</v>
      </c>
      <c r="G57" s="1">
        <v>1968</v>
      </c>
      <c r="H57" s="5"/>
      <c r="I57" s="246">
        <v>694</v>
      </c>
      <c r="J57" s="75">
        <f t="shared" si="6"/>
        <v>1.6800000000000002</v>
      </c>
      <c r="K57" s="122">
        <f t="shared" si="7"/>
        <v>1165.92</v>
      </c>
      <c r="L57" s="5"/>
      <c r="M57">
        <v>46</v>
      </c>
      <c r="N57">
        <f>VLOOKUP(M57,Regolamento!A:B,2,0)</f>
        <v>0.5</v>
      </c>
      <c r="O57" s="75">
        <f t="shared" si="2"/>
        <v>1.62</v>
      </c>
      <c r="P57" s="75">
        <f t="shared" si="3"/>
        <v>1.95</v>
      </c>
      <c r="Q57" s="155">
        <f t="shared" si="4"/>
        <v>1.5795000000000001</v>
      </c>
      <c r="S57" s="15">
        <f t="shared" si="5"/>
        <v>11.193548387096774</v>
      </c>
      <c r="T57" s="251"/>
      <c r="V57" s="48"/>
    </row>
    <row r="58" spans="1:22" x14ac:dyDescent="0.25">
      <c r="A58" s="248" t="s">
        <v>677</v>
      </c>
      <c r="B58">
        <v>47</v>
      </c>
      <c r="C58" s="222" t="str">
        <f>VLOOKUP(A58,concorrenti!A:B,2,0)</f>
        <v>AMAMS</v>
      </c>
      <c r="D58" s="222" t="str">
        <f>VLOOKUP(A58,concorrenti!A:E,5,0)</f>
        <v>X</v>
      </c>
      <c r="E58" t="s">
        <v>688</v>
      </c>
      <c r="F58" t="s">
        <v>714</v>
      </c>
      <c r="G58" s="1">
        <v>1955</v>
      </c>
      <c r="H58" s="5"/>
      <c r="I58" s="246">
        <v>822</v>
      </c>
      <c r="J58" s="75">
        <f t="shared" si="6"/>
        <v>1.45</v>
      </c>
      <c r="K58" s="122">
        <f t="shared" si="7"/>
        <v>1191.8999999999999</v>
      </c>
      <c r="L58" s="5"/>
      <c r="M58">
        <v>47</v>
      </c>
      <c r="N58">
        <f>VLOOKUP(M58,Regolamento!A:B,2,0)</f>
        <v>0.5</v>
      </c>
      <c r="O58" s="75">
        <f t="shared" si="2"/>
        <v>1.62</v>
      </c>
      <c r="P58" s="75">
        <f t="shared" si="3"/>
        <v>1.95</v>
      </c>
      <c r="Q58" s="155">
        <f t="shared" si="4"/>
        <v>1.5795000000000001</v>
      </c>
      <c r="S58" s="15">
        <f t="shared" si="5"/>
        <v>13.258064516129032</v>
      </c>
      <c r="T58" s="251"/>
      <c r="V58" s="48"/>
    </row>
    <row r="59" spans="1:22" x14ac:dyDescent="0.25">
      <c r="A59" t="s">
        <v>597</v>
      </c>
      <c r="B59">
        <v>75</v>
      </c>
      <c r="C59" s="222" t="str">
        <f>VLOOKUP(A59,concorrenti!A:B,2,0)</f>
        <v>PROGETTO MITE</v>
      </c>
      <c r="D59" s="222">
        <f>VLOOKUP(A59,concorrenti!A:E,5,0)</f>
        <v>0</v>
      </c>
      <c r="E59" t="s">
        <v>164</v>
      </c>
      <c r="F59" t="s">
        <v>453</v>
      </c>
      <c r="G59" s="1">
        <v>1986</v>
      </c>
      <c r="H59" s="5"/>
      <c r="I59" s="246">
        <v>660</v>
      </c>
      <c r="J59" s="75">
        <f t="shared" si="6"/>
        <v>1.8599999999999999</v>
      </c>
      <c r="K59" s="122">
        <f t="shared" si="7"/>
        <v>1227.5999999999999</v>
      </c>
      <c r="L59" s="5"/>
      <c r="M59">
        <v>48</v>
      </c>
      <c r="N59">
        <f>VLOOKUP(M59,Regolamento!A:B,2,0)</f>
        <v>0.5</v>
      </c>
      <c r="O59" s="75">
        <f t="shared" si="2"/>
        <v>1.62</v>
      </c>
      <c r="P59" s="75">
        <f t="shared" si="3"/>
        <v>1.95</v>
      </c>
      <c r="Q59" s="155">
        <f t="shared" si="4"/>
        <v>1.5795000000000001</v>
      </c>
      <c r="S59" s="15">
        <f t="shared" si="5"/>
        <v>10.64516129032258</v>
      </c>
      <c r="T59" s="251"/>
      <c r="V59" s="48"/>
    </row>
    <row r="60" spans="1:22" x14ac:dyDescent="0.25">
      <c r="A60" t="s">
        <v>303</v>
      </c>
      <c r="B60">
        <v>85</v>
      </c>
      <c r="C60" s="222" t="str">
        <f>VLOOKUP(A60,concorrenti!A:B,2,0)</f>
        <v xml:space="preserve"> CAVEC</v>
      </c>
      <c r="D60" s="222">
        <f>VLOOKUP(A60,concorrenti!A:E,5,0)</f>
        <v>0</v>
      </c>
      <c r="E60" t="s">
        <v>165</v>
      </c>
      <c r="F60" t="s">
        <v>736</v>
      </c>
      <c r="G60" s="1">
        <v>1980</v>
      </c>
      <c r="H60" s="5"/>
      <c r="I60" s="246">
        <v>763</v>
      </c>
      <c r="J60" s="75">
        <f t="shared" si="6"/>
        <v>1.8</v>
      </c>
      <c r="K60" s="122">
        <f t="shared" si="7"/>
        <v>1373.4</v>
      </c>
      <c r="L60" s="5"/>
      <c r="M60">
        <v>49</v>
      </c>
      <c r="N60">
        <f>VLOOKUP(M60,Regolamento!A:B,2,0)</f>
        <v>0.5</v>
      </c>
      <c r="O60" s="75">
        <f t="shared" ref="O60:O83" si="8">1+F$5/100</f>
        <v>1.62</v>
      </c>
      <c r="P60" s="75">
        <f t="shared" ref="P60:P83" si="9">1+F$6/100</f>
        <v>1.95</v>
      </c>
      <c r="Q60" s="155">
        <f t="shared" ref="Q60:Q83" si="10">IF(I60&lt;&gt;0,+N60*O60*P60,0)</f>
        <v>1.5795000000000001</v>
      </c>
      <c r="S60" s="15">
        <f t="shared" ref="S60:S83" si="11">+I60/F$5</f>
        <v>12.306451612903226</v>
      </c>
      <c r="T60" s="251"/>
      <c r="V60" s="48"/>
    </row>
    <row r="61" spans="1:22" x14ac:dyDescent="0.25">
      <c r="A61" t="s">
        <v>602</v>
      </c>
      <c r="B61">
        <v>45</v>
      </c>
      <c r="C61" s="222" t="str">
        <f>VLOOKUP(A61,concorrenti!A:B,2,0)</f>
        <v>CASTELLOTTI</v>
      </c>
      <c r="D61" s="222">
        <f>VLOOKUP(A61,concorrenti!A:E,5,0)</f>
        <v>0</v>
      </c>
      <c r="E61" t="s">
        <v>164</v>
      </c>
      <c r="F61" s="80" t="s">
        <v>713</v>
      </c>
      <c r="G61" s="1">
        <v>1950</v>
      </c>
      <c r="I61" s="246">
        <v>968</v>
      </c>
      <c r="J61" s="75">
        <f t="shared" si="6"/>
        <v>1.5</v>
      </c>
      <c r="K61" s="122">
        <f t="shared" si="7"/>
        <v>1452</v>
      </c>
      <c r="L61" s="5"/>
      <c r="M61">
        <v>50</v>
      </c>
      <c r="N61">
        <f>VLOOKUP(M61,Regolamento!A:B,2,0)</f>
        <v>0.5</v>
      </c>
      <c r="O61" s="75">
        <f t="shared" si="8"/>
        <v>1.62</v>
      </c>
      <c r="P61" s="75">
        <f t="shared" si="9"/>
        <v>1.95</v>
      </c>
      <c r="Q61" s="155">
        <f t="shared" si="10"/>
        <v>1.5795000000000001</v>
      </c>
      <c r="S61" s="15">
        <f t="shared" si="11"/>
        <v>15.612903225806452</v>
      </c>
      <c r="T61" s="251"/>
      <c r="V61" s="48"/>
    </row>
    <row r="62" spans="1:22" x14ac:dyDescent="0.25">
      <c r="A62" s="248" t="s">
        <v>678</v>
      </c>
      <c r="B62">
        <v>57</v>
      </c>
      <c r="C62" s="222" t="str">
        <f>VLOOKUP(A62,concorrenti!A:B,2,0)</f>
        <v>VETERAN CLUB BRESCIA</v>
      </c>
      <c r="D62" s="222">
        <f>VLOOKUP(A62,concorrenti!A:E,5,0)</f>
        <v>0</v>
      </c>
      <c r="E62" t="s">
        <v>162</v>
      </c>
      <c r="F62" t="s">
        <v>722</v>
      </c>
      <c r="G62" s="1">
        <v>1971</v>
      </c>
      <c r="H62" s="5"/>
      <c r="I62" s="246">
        <v>868</v>
      </c>
      <c r="J62" s="75">
        <f t="shared" si="6"/>
        <v>1.71</v>
      </c>
      <c r="K62" s="122">
        <f t="shared" si="7"/>
        <v>1484.28</v>
      </c>
      <c r="L62" s="5"/>
      <c r="M62">
        <v>51</v>
      </c>
      <c r="N62">
        <f>VLOOKUP(M62,Regolamento!A:B,2,0)</f>
        <v>0.5</v>
      </c>
      <c r="O62" s="75">
        <f t="shared" si="8"/>
        <v>1.62</v>
      </c>
      <c r="P62" s="75">
        <f t="shared" si="9"/>
        <v>1.95</v>
      </c>
      <c r="Q62" s="155">
        <f t="shared" si="10"/>
        <v>1.5795000000000001</v>
      </c>
      <c r="S62" s="15">
        <f t="shared" si="11"/>
        <v>14</v>
      </c>
      <c r="T62" s="251"/>
      <c r="V62" s="48"/>
    </row>
    <row r="63" spans="1:22" x14ac:dyDescent="0.25">
      <c r="A63" t="s">
        <v>70</v>
      </c>
      <c r="B63">
        <v>1</v>
      </c>
      <c r="C63" s="222" t="str">
        <f>VLOOKUP(A63,concorrenti!A:B,2,0)</f>
        <v>CASTELLOTTI</v>
      </c>
      <c r="D63" s="222">
        <f>VLOOKUP(A63,concorrenti!A:E,5,0)</f>
        <v>0</v>
      </c>
      <c r="E63" t="s">
        <v>165</v>
      </c>
      <c r="F63" t="s">
        <v>687</v>
      </c>
      <c r="G63" s="1">
        <v>1969</v>
      </c>
      <c r="I63" s="246">
        <v>908</v>
      </c>
      <c r="J63" s="75">
        <f t="shared" si="6"/>
        <v>1.69</v>
      </c>
      <c r="K63" s="122">
        <f t="shared" si="7"/>
        <v>1534.52</v>
      </c>
      <c r="L63" s="5"/>
      <c r="M63">
        <v>52</v>
      </c>
      <c r="N63">
        <f>VLOOKUP(M63,Regolamento!A:B,2,0)</f>
        <v>0.5</v>
      </c>
      <c r="O63" s="75">
        <f t="shared" si="8"/>
        <v>1.62</v>
      </c>
      <c r="P63" s="75">
        <f t="shared" si="9"/>
        <v>1.95</v>
      </c>
      <c r="Q63" s="155">
        <f t="shared" si="10"/>
        <v>1.5795000000000001</v>
      </c>
      <c r="S63" s="15">
        <f t="shared" si="11"/>
        <v>14.64516129032258</v>
      </c>
      <c r="T63" s="251"/>
      <c r="V63" s="48"/>
    </row>
    <row r="64" spans="1:22" x14ac:dyDescent="0.25">
      <c r="A64" s="247" t="s">
        <v>126</v>
      </c>
      <c r="B64">
        <v>56</v>
      </c>
      <c r="C64" s="222" t="str">
        <f>VLOOKUP(A64,concorrenti!A:B,2,0)</f>
        <v>CASTELLOTTI</v>
      </c>
      <c r="D64" s="222" t="str">
        <f>VLOOKUP(A64,concorrenti!A:E,5,0)</f>
        <v>X</v>
      </c>
      <c r="E64" t="s">
        <v>102</v>
      </c>
      <c r="F64" s="127" t="s">
        <v>33</v>
      </c>
      <c r="G64" s="1">
        <v>1971</v>
      </c>
      <c r="H64" s="5"/>
      <c r="I64" s="246">
        <v>1020</v>
      </c>
      <c r="J64" s="75">
        <f t="shared" si="6"/>
        <v>1.6099999999999999</v>
      </c>
      <c r="K64" s="122">
        <f t="shared" si="7"/>
        <v>1642.1999999999998</v>
      </c>
      <c r="L64" s="5"/>
      <c r="M64">
        <v>53</v>
      </c>
      <c r="N64">
        <f>VLOOKUP(M64,Regolamento!A:B,2,0)</f>
        <v>0.5</v>
      </c>
      <c r="O64" s="75">
        <f t="shared" si="8"/>
        <v>1.62</v>
      </c>
      <c r="P64" s="75">
        <f t="shared" si="9"/>
        <v>1.95</v>
      </c>
      <c r="Q64" s="155">
        <f t="shared" si="10"/>
        <v>1.5795000000000001</v>
      </c>
      <c r="S64" s="15">
        <f t="shared" si="11"/>
        <v>16.451612903225808</v>
      </c>
      <c r="T64" s="251"/>
      <c r="V64" s="48"/>
    </row>
    <row r="65" spans="1:22" x14ac:dyDescent="0.25">
      <c r="A65" t="s">
        <v>153</v>
      </c>
      <c r="B65">
        <v>66</v>
      </c>
      <c r="C65" s="222" t="str">
        <f>VLOOKUP(A65,concorrenti!A:B,2,0)</f>
        <v>CMAE</v>
      </c>
      <c r="D65" s="222">
        <f>VLOOKUP(A65,concorrenti!A:E,5,0)</f>
        <v>0</v>
      </c>
      <c r="E65" t="s">
        <v>167</v>
      </c>
      <c r="F65" t="s">
        <v>706</v>
      </c>
      <c r="G65" s="1">
        <v>1974</v>
      </c>
      <c r="H65" s="5"/>
      <c r="I65" s="246">
        <v>1032</v>
      </c>
      <c r="J65" s="75">
        <f t="shared" si="6"/>
        <v>1.74</v>
      </c>
      <c r="K65" s="122">
        <f t="shared" si="7"/>
        <v>1795.68</v>
      </c>
      <c r="L65" s="5"/>
      <c r="M65">
        <v>54</v>
      </c>
      <c r="N65">
        <f>VLOOKUP(M65,Regolamento!A:B,2,0)</f>
        <v>0.5</v>
      </c>
      <c r="O65" s="75">
        <f t="shared" si="8"/>
        <v>1.62</v>
      </c>
      <c r="P65" s="75">
        <f t="shared" si="9"/>
        <v>1.95</v>
      </c>
      <c r="Q65" s="155">
        <f t="shared" si="10"/>
        <v>1.5795000000000001</v>
      </c>
      <c r="S65" s="15">
        <f t="shared" si="11"/>
        <v>16.64516129032258</v>
      </c>
      <c r="T65" s="251"/>
      <c r="V65" s="48"/>
    </row>
    <row r="66" spans="1:22" x14ac:dyDescent="0.25">
      <c r="A66" s="247" t="s">
        <v>383</v>
      </c>
      <c r="B66">
        <v>55</v>
      </c>
      <c r="C66" s="222" t="str">
        <f>VLOOKUP(A66,concorrenti!A:B,2,0)</f>
        <v>CAVEC</v>
      </c>
      <c r="D66" s="222" t="str">
        <f>VLOOKUP(A66,concorrenti!A:E,5,0)</f>
        <v>X</v>
      </c>
      <c r="E66" t="s">
        <v>162</v>
      </c>
      <c r="F66" t="s">
        <v>721</v>
      </c>
      <c r="G66" s="1">
        <v>1969</v>
      </c>
      <c r="H66" s="5"/>
      <c r="I66" s="246">
        <v>1357</v>
      </c>
      <c r="J66" s="75">
        <f t="shared" si="6"/>
        <v>1.5899999999999999</v>
      </c>
      <c r="K66" s="122">
        <f t="shared" si="7"/>
        <v>2157.6299999999997</v>
      </c>
      <c r="L66" s="5"/>
      <c r="M66">
        <v>55</v>
      </c>
      <c r="N66">
        <f>VLOOKUP(M66,Regolamento!A:B,2,0)</f>
        <v>0.5</v>
      </c>
      <c r="O66" s="75">
        <f t="shared" si="8"/>
        <v>1.62</v>
      </c>
      <c r="P66" s="75">
        <f t="shared" si="9"/>
        <v>1.95</v>
      </c>
      <c r="Q66" s="155">
        <f t="shared" si="10"/>
        <v>1.5795000000000001</v>
      </c>
      <c r="S66" s="15">
        <f t="shared" si="11"/>
        <v>21.887096774193548</v>
      </c>
      <c r="T66" s="251"/>
      <c r="V66" s="48"/>
    </row>
    <row r="67" spans="1:22" x14ac:dyDescent="0.25">
      <c r="A67" t="s">
        <v>440</v>
      </c>
      <c r="B67">
        <v>6</v>
      </c>
      <c r="C67" s="222" t="str">
        <f>VLOOKUP(A67,concorrenti!A:B,2,0)</f>
        <v>CAVEC</v>
      </c>
      <c r="D67" s="222">
        <f>VLOOKUP(A67,concorrenti!A:E,5,0)</f>
        <v>0</v>
      </c>
      <c r="E67" t="s">
        <v>693</v>
      </c>
      <c r="F67" s="80">
        <v>319</v>
      </c>
      <c r="G67" s="1">
        <v>1936</v>
      </c>
      <c r="I67" s="246">
        <v>1808</v>
      </c>
      <c r="J67" s="75">
        <f t="shared" si="6"/>
        <v>1.3599999999999999</v>
      </c>
      <c r="K67" s="122">
        <f t="shared" si="7"/>
        <v>2458.8799999999997</v>
      </c>
      <c r="L67" s="5"/>
      <c r="M67">
        <v>56</v>
      </c>
      <c r="N67">
        <f>VLOOKUP(M67,Regolamento!A:B,2,0)</f>
        <v>0.5</v>
      </c>
      <c r="O67" s="75">
        <f t="shared" si="8"/>
        <v>1.62</v>
      </c>
      <c r="P67" s="75">
        <f t="shared" si="9"/>
        <v>1.95</v>
      </c>
      <c r="Q67" s="155">
        <f t="shared" si="10"/>
        <v>1.5795000000000001</v>
      </c>
      <c r="S67" s="15">
        <f t="shared" si="11"/>
        <v>29.161290322580644</v>
      </c>
      <c r="T67" s="251"/>
      <c r="V67" s="48"/>
    </row>
    <row r="68" spans="1:22" x14ac:dyDescent="0.25">
      <c r="A68" t="s">
        <v>288</v>
      </c>
      <c r="B68">
        <v>59</v>
      </c>
      <c r="C68" s="222" t="str">
        <f>VLOOKUP(A68,concorrenti!A:B,2,0)</f>
        <v>CASTELLOTTI</v>
      </c>
      <c r="D68" s="222">
        <f>VLOOKUP(A68,concorrenti!A:E,5,0)</f>
        <v>0</v>
      </c>
      <c r="E68" t="s">
        <v>164</v>
      </c>
      <c r="F68" t="s">
        <v>724</v>
      </c>
      <c r="G68" s="1">
        <v>1972</v>
      </c>
      <c r="H68" s="5"/>
      <c r="I68" s="246">
        <v>1491</v>
      </c>
      <c r="J68" s="75">
        <f t="shared" si="6"/>
        <v>1.72</v>
      </c>
      <c r="K68" s="122">
        <f t="shared" si="7"/>
        <v>2564.52</v>
      </c>
      <c r="L68" s="5"/>
      <c r="M68">
        <v>57</v>
      </c>
      <c r="N68">
        <f>VLOOKUP(M68,Regolamento!A:B,2,0)</f>
        <v>0.5</v>
      </c>
      <c r="O68" s="75">
        <f t="shared" si="8"/>
        <v>1.62</v>
      </c>
      <c r="P68" s="75">
        <f t="shared" si="9"/>
        <v>1.95</v>
      </c>
      <c r="Q68" s="155">
        <f t="shared" si="10"/>
        <v>1.5795000000000001</v>
      </c>
      <c r="S68" s="15">
        <f t="shared" si="11"/>
        <v>24.048387096774192</v>
      </c>
      <c r="T68" s="251"/>
      <c r="V68" s="48"/>
    </row>
    <row r="69" spans="1:22" x14ac:dyDescent="0.25">
      <c r="A69" t="s">
        <v>683</v>
      </c>
      <c r="B69">
        <v>81</v>
      </c>
      <c r="C69" s="222" t="str">
        <f>VLOOKUP(A69,concorrenti!A:B,2,0)</f>
        <v>HRC FASCIA D'ORO</v>
      </c>
      <c r="D69" s="222">
        <f>VLOOKUP(A69,concorrenti!A:E,5,0)</f>
        <v>0</v>
      </c>
      <c r="E69" t="s">
        <v>688</v>
      </c>
      <c r="F69" t="s">
        <v>733</v>
      </c>
      <c r="G69" s="1">
        <v>1994</v>
      </c>
      <c r="H69" s="5"/>
      <c r="I69" s="246">
        <v>1363</v>
      </c>
      <c r="J69" s="75">
        <f t="shared" si="6"/>
        <v>1.94</v>
      </c>
      <c r="K69" s="122">
        <f t="shared" si="7"/>
        <v>2644.22</v>
      </c>
      <c r="L69" s="5"/>
      <c r="M69">
        <v>58</v>
      </c>
      <c r="N69">
        <f>VLOOKUP(M69,Regolamento!A:B,2,0)</f>
        <v>0.5</v>
      </c>
      <c r="O69" s="75">
        <f t="shared" si="8"/>
        <v>1.62</v>
      </c>
      <c r="P69" s="75">
        <f t="shared" si="9"/>
        <v>1.95</v>
      </c>
      <c r="Q69" s="155">
        <f t="shared" si="10"/>
        <v>1.5795000000000001</v>
      </c>
      <c r="S69" s="15">
        <f t="shared" si="11"/>
        <v>21.983870967741936</v>
      </c>
      <c r="T69" s="251"/>
      <c r="V69" s="48"/>
    </row>
    <row r="70" spans="1:22" x14ac:dyDescent="0.25">
      <c r="A70" t="s">
        <v>488</v>
      </c>
      <c r="B70">
        <v>46</v>
      </c>
      <c r="C70" s="222" t="str">
        <f>VLOOKUP(A70,concorrenti!A:B,2,0)</f>
        <v>CASTELLOTTI</v>
      </c>
      <c r="D70" s="222">
        <f>VLOOKUP(A70,concorrenti!A:E,5,0)</f>
        <v>0</v>
      </c>
      <c r="E70" t="s">
        <v>688</v>
      </c>
      <c r="F70" s="80">
        <v>1100</v>
      </c>
      <c r="G70" s="1">
        <v>1953</v>
      </c>
      <c r="H70" s="5"/>
      <c r="I70" s="246">
        <v>1833</v>
      </c>
      <c r="J70" s="75">
        <f t="shared" si="6"/>
        <v>1.53</v>
      </c>
      <c r="K70" s="122">
        <f t="shared" si="7"/>
        <v>2804.4900000000002</v>
      </c>
      <c r="L70" s="5"/>
      <c r="M70">
        <v>59</v>
      </c>
      <c r="N70">
        <f>VLOOKUP(M70,Regolamento!A:B,2,0)</f>
        <v>0.5</v>
      </c>
      <c r="O70" s="75">
        <f t="shared" si="8"/>
        <v>1.62</v>
      </c>
      <c r="P70" s="75">
        <f t="shared" si="9"/>
        <v>1.95</v>
      </c>
      <c r="Q70" s="155">
        <f t="shared" si="10"/>
        <v>1.5795000000000001</v>
      </c>
      <c r="S70" s="15">
        <f t="shared" si="11"/>
        <v>29.56451612903226</v>
      </c>
      <c r="T70" s="251"/>
      <c r="V70" s="48"/>
    </row>
    <row r="71" spans="1:22" x14ac:dyDescent="0.25">
      <c r="A71" t="s">
        <v>679</v>
      </c>
      <c r="B71">
        <v>63</v>
      </c>
      <c r="C71" s="222" t="str">
        <f>VLOOKUP(A71,concorrenti!A:B,2,0)</f>
        <v>MWVCC</v>
      </c>
      <c r="D71" s="222">
        <f>VLOOKUP(A71,concorrenti!A:E,5,0)</f>
        <v>0</v>
      </c>
      <c r="E71" t="s">
        <v>164</v>
      </c>
      <c r="F71" t="s">
        <v>719</v>
      </c>
      <c r="G71" s="1">
        <v>1973</v>
      </c>
      <c r="H71" s="5"/>
      <c r="I71" s="246">
        <v>1661</v>
      </c>
      <c r="J71" s="75">
        <f t="shared" si="6"/>
        <v>1.73</v>
      </c>
      <c r="K71" s="122">
        <f t="shared" si="7"/>
        <v>2873.5299999999997</v>
      </c>
      <c r="L71" s="5"/>
      <c r="M71">
        <v>60</v>
      </c>
      <c r="N71">
        <f>VLOOKUP(M71,Regolamento!A:B,2,0)</f>
        <v>0.5</v>
      </c>
      <c r="O71" s="75">
        <f t="shared" si="8"/>
        <v>1.62</v>
      </c>
      <c r="P71" s="75">
        <f t="shared" si="9"/>
        <v>1.95</v>
      </c>
      <c r="Q71" s="155">
        <f t="shared" si="10"/>
        <v>1.5795000000000001</v>
      </c>
      <c r="S71" s="15">
        <f t="shared" si="11"/>
        <v>26.79032258064516</v>
      </c>
      <c r="T71" s="251"/>
      <c r="V71" s="48"/>
    </row>
    <row r="72" spans="1:22" x14ac:dyDescent="0.25">
      <c r="A72" t="s">
        <v>682</v>
      </c>
      <c r="B72">
        <v>79</v>
      </c>
      <c r="C72" s="222" t="str">
        <f>VLOOKUP(A72,concorrenti!A:B,2,0)</f>
        <v>CASTELLOTTI</v>
      </c>
      <c r="D72" s="222">
        <f>VLOOKUP(A72,concorrenti!A:E,5,0)</f>
        <v>0</v>
      </c>
      <c r="E72" t="s">
        <v>162</v>
      </c>
      <c r="F72" t="s">
        <v>732</v>
      </c>
      <c r="G72" s="1">
        <v>1991</v>
      </c>
      <c r="H72" s="5"/>
      <c r="I72" s="246">
        <v>1603</v>
      </c>
      <c r="J72" s="75">
        <f t="shared" si="6"/>
        <v>1.9100000000000001</v>
      </c>
      <c r="K72" s="122">
        <f t="shared" si="7"/>
        <v>3061.73</v>
      </c>
      <c r="L72" s="5"/>
      <c r="M72">
        <v>61</v>
      </c>
      <c r="N72">
        <f>VLOOKUP(M72,Regolamento!A:B,2,0)</f>
        <v>0.5</v>
      </c>
      <c r="O72" s="75">
        <f t="shared" si="8"/>
        <v>1.62</v>
      </c>
      <c r="P72" s="75">
        <f t="shared" si="9"/>
        <v>1.95</v>
      </c>
      <c r="Q72" s="155">
        <f t="shared" si="10"/>
        <v>1.5795000000000001</v>
      </c>
      <c r="S72" s="15">
        <f t="shared" si="11"/>
        <v>25.85483870967742</v>
      </c>
      <c r="T72" s="251"/>
      <c r="V72" s="48"/>
    </row>
    <row r="73" spans="1:22" x14ac:dyDescent="0.25">
      <c r="A73" t="s">
        <v>125</v>
      </c>
      <c r="B73">
        <v>69</v>
      </c>
      <c r="C73" s="222" t="str">
        <f>VLOOKUP(A73,concorrenti!A:B,2,0)</f>
        <v>CASTELLOTTI</v>
      </c>
      <c r="D73" s="222">
        <f>VLOOKUP(A73,concorrenti!A:E,5,0)</f>
        <v>0</v>
      </c>
      <c r="E73" t="s">
        <v>688</v>
      </c>
      <c r="F73" t="s">
        <v>728</v>
      </c>
      <c r="G73" s="1">
        <v>1978</v>
      </c>
      <c r="H73" s="5"/>
      <c r="I73" s="246">
        <v>1806</v>
      </c>
      <c r="J73" s="75">
        <f t="shared" si="6"/>
        <v>1.78</v>
      </c>
      <c r="K73" s="122">
        <f t="shared" si="7"/>
        <v>3214.68</v>
      </c>
      <c r="L73" s="5"/>
      <c r="M73">
        <v>62</v>
      </c>
      <c r="N73">
        <f>VLOOKUP(M73,Regolamento!A:B,2,0)</f>
        <v>0.5</v>
      </c>
      <c r="O73" s="75">
        <f t="shared" si="8"/>
        <v>1.62</v>
      </c>
      <c r="P73" s="75">
        <f t="shared" si="9"/>
        <v>1.95</v>
      </c>
      <c r="Q73" s="155">
        <f t="shared" si="10"/>
        <v>1.5795000000000001</v>
      </c>
      <c r="S73" s="15">
        <f t="shared" si="11"/>
        <v>29.129032258064516</v>
      </c>
      <c r="T73" s="251"/>
      <c r="V73" s="48"/>
    </row>
    <row r="74" spans="1:22" x14ac:dyDescent="0.25">
      <c r="A74" t="s">
        <v>743</v>
      </c>
      <c r="B74">
        <v>50</v>
      </c>
      <c r="C74" s="222" t="str">
        <f>VLOOKUP(A74,concorrenti!A:B,2,0)</f>
        <v>CASTELLOTTI</v>
      </c>
      <c r="D74" s="222">
        <f>VLOOKUP(A74,concorrenti!A:E,5,0)</f>
        <v>0</v>
      </c>
      <c r="E74" t="s">
        <v>162</v>
      </c>
      <c r="F74" t="s">
        <v>717</v>
      </c>
      <c r="G74" s="1">
        <v>1964</v>
      </c>
      <c r="H74" s="5"/>
      <c r="I74" s="246">
        <v>2123</v>
      </c>
      <c r="J74" s="75">
        <f t="shared" si="6"/>
        <v>1.6400000000000001</v>
      </c>
      <c r="K74" s="122">
        <f t="shared" si="7"/>
        <v>3481.7200000000003</v>
      </c>
      <c r="L74" s="5"/>
      <c r="M74">
        <v>63</v>
      </c>
      <c r="N74">
        <f>VLOOKUP(M74,Regolamento!A:B,2,0)</f>
        <v>0.5</v>
      </c>
      <c r="O74" s="75">
        <f t="shared" si="8"/>
        <v>1.62</v>
      </c>
      <c r="P74" s="75">
        <f t="shared" si="9"/>
        <v>1.95</v>
      </c>
      <c r="Q74" s="155">
        <f t="shared" si="10"/>
        <v>1.5795000000000001</v>
      </c>
      <c r="S74" s="15">
        <f t="shared" si="11"/>
        <v>34.241935483870968</v>
      </c>
      <c r="T74" s="251"/>
      <c r="V74" s="48"/>
    </row>
    <row r="75" spans="1:22" x14ac:dyDescent="0.25">
      <c r="A75" t="s">
        <v>128</v>
      </c>
      <c r="B75">
        <v>48</v>
      </c>
      <c r="C75" s="222" t="str">
        <f>VLOOKUP(A75,concorrenti!A:B,2,0)</f>
        <v>CASTELLOTTI</v>
      </c>
      <c r="D75" s="222">
        <f>VLOOKUP(A75,concorrenti!A:E,5,0)</f>
        <v>0</v>
      </c>
      <c r="E75" t="s">
        <v>162</v>
      </c>
      <c r="F75" t="s">
        <v>715</v>
      </c>
      <c r="G75" s="1">
        <v>1957</v>
      </c>
      <c r="H75" s="5"/>
      <c r="I75" s="246">
        <v>2323</v>
      </c>
      <c r="J75" s="75">
        <f t="shared" ref="J75:J83" si="12">IF(D75&lt;&gt;0,((1+RIGHT(G75,2)/100)-0.1),(1+RIGHT(G75,2)/100))</f>
        <v>1.5699999999999998</v>
      </c>
      <c r="K75" s="122">
        <f t="shared" ref="K75:K83" si="13">+I75*J75</f>
        <v>3647.1099999999997</v>
      </c>
      <c r="L75" s="5"/>
      <c r="M75">
        <v>64</v>
      </c>
      <c r="N75">
        <f>VLOOKUP(M75,Regolamento!A:B,2,0)</f>
        <v>0.5</v>
      </c>
      <c r="O75" s="75">
        <f t="shared" si="8"/>
        <v>1.62</v>
      </c>
      <c r="P75" s="75">
        <f t="shared" si="9"/>
        <v>1.95</v>
      </c>
      <c r="Q75" s="155">
        <f t="shared" si="10"/>
        <v>1.5795000000000001</v>
      </c>
      <c r="S75" s="15">
        <f t="shared" si="11"/>
        <v>37.467741935483872</v>
      </c>
      <c r="T75" s="251"/>
      <c r="V75" s="48"/>
    </row>
    <row r="76" spans="1:22" x14ac:dyDescent="0.25">
      <c r="A76" t="s">
        <v>81</v>
      </c>
      <c r="B76">
        <v>51</v>
      </c>
      <c r="C76" s="222" t="str">
        <f>VLOOKUP(A76,concorrenti!A:B,2,0)</f>
        <v>CASTELLOTTI</v>
      </c>
      <c r="D76" s="222">
        <f>VLOOKUP(A76,concorrenti!A:E,5,0)</f>
        <v>0</v>
      </c>
      <c r="E76" t="s">
        <v>340</v>
      </c>
      <c r="F76" t="s">
        <v>718</v>
      </c>
      <c r="G76" s="1">
        <v>1965</v>
      </c>
      <c r="H76" s="5"/>
      <c r="I76" s="246">
        <v>2557</v>
      </c>
      <c r="J76" s="75">
        <f t="shared" si="12"/>
        <v>1.65</v>
      </c>
      <c r="K76" s="122">
        <f t="shared" si="13"/>
        <v>4219.05</v>
      </c>
      <c r="L76" s="5"/>
      <c r="M76">
        <v>65</v>
      </c>
      <c r="N76">
        <f>VLOOKUP(M76,Regolamento!A:B,2,0)</f>
        <v>0.5</v>
      </c>
      <c r="O76" s="75">
        <f t="shared" si="8"/>
        <v>1.62</v>
      </c>
      <c r="P76" s="75">
        <f t="shared" si="9"/>
        <v>1.95</v>
      </c>
      <c r="Q76" s="155">
        <f t="shared" si="10"/>
        <v>1.5795000000000001</v>
      </c>
      <c r="S76" s="15">
        <f t="shared" si="11"/>
        <v>41.241935483870968</v>
      </c>
      <c r="T76" s="251"/>
      <c r="V76" s="48"/>
    </row>
    <row r="77" spans="1:22" x14ac:dyDescent="0.25">
      <c r="A77" t="s">
        <v>78</v>
      </c>
      <c r="B77">
        <v>82</v>
      </c>
      <c r="C77" s="222" t="str">
        <f>VLOOKUP(A77,concorrenti!A:B,2,0)</f>
        <v>CASTELLOTTI</v>
      </c>
      <c r="D77" s="222">
        <f>VLOOKUP(A77,concorrenti!A:E,5,0)</f>
        <v>0</v>
      </c>
      <c r="E77" t="s">
        <v>454</v>
      </c>
      <c r="F77" t="s">
        <v>734</v>
      </c>
      <c r="G77" s="1">
        <v>1994</v>
      </c>
      <c r="H77" s="5"/>
      <c r="I77" s="246">
        <v>2283</v>
      </c>
      <c r="J77" s="75">
        <f t="shared" si="12"/>
        <v>1.94</v>
      </c>
      <c r="K77" s="122">
        <f t="shared" si="13"/>
        <v>4429.0199999999995</v>
      </c>
      <c r="L77" s="5"/>
      <c r="M77">
        <v>66</v>
      </c>
      <c r="N77">
        <f>VLOOKUP(M77,Regolamento!A:B,2,0)</f>
        <v>0.5</v>
      </c>
      <c r="O77" s="75">
        <f t="shared" si="8"/>
        <v>1.62</v>
      </c>
      <c r="P77" s="75">
        <f t="shared" si="9"/>
        <v>1.95</v>
      </c>
      <c r="Q77" s="155">
        <f t="shared" si="10"/>
        <v>1.5795000000000001</v>
      </c>
      <c r="S77" s="15">
        <f t="shared" si="11"/>
        <v>36.822580645161288</v>
      </c>
      <c r="T77" s="251"/>
      <c r="V77" s="48"/>
    </row>
    <row r="78" spans="1:22" x14ac:dyDescent="0.25">
      <c r="A78" t="s">
        <v>592</v>
      </c>
      <c r="B78">
        <v>62</v>
      </c>
      <c r="C78" s="222" t="str">
        <f>VLOOKUP(A78,concorrenti!A:B,2,0)</f>
        <v>VAMS</v>
      </c>
      <c r="D78" s="222">
        <f>VLOOKUP(A78,concorrenti!A:E,5,0)</f>
        <v>0</v>
      </c>
      <c r="E78" t="s">
        <v>164</v>
      </c>
      <c r="F78" t="s">
        <v>625</v>
      </c>
      <c r="G78" s="1">
        <v>1972</v>
      </c>
      <c r="H78" s="5"/>
      <c r="I78" s="246">
        <v>2951</v>
      </c>
      <c r="J78" s="75">
        <f t="shared" si="12"/>
        <v>1.72</v>
      </c>
      <c r="K78" s="122">
        <f t="shared" si="13"/>
        <v>5075.72</v>
      </c>
      <c r="L78" s="5"/>
      <c r="M78">
        <v>67</v>
      </c>
      <c r="N78">
        <f>VLOOKUP(M78,Regolamento!A:B,2,0)</f>
        <v>0.5</v>
      </c>
      <c r="O78" s="75">
        <f t="shared" si="8"/>
        <v>1.62</v>
      </c>
      <c r="P78" s="75">
        <f t="shared" si="9"/>
        <v>1.95</v>
      </c>
      <c r="Q78" s="155">
        <f t="shared" si="10"/>
        <v>1.5795000000000001</v>
      </c>
      <c r="S78" s="15">
        <f t="shared" si="11"/>
        <v>47.596774193548384</v>
      </c>
      <c r="T78" s="251"/>
      <c r="V78" s="48"/>
    </row>
    <row r="79" spans="1:22" x14ac:dyDescent="0.25">
      <c r="A79" s="245" t="s">
        <v>684</v>
      </c>
      <c r="B79">
        <v>89</v>
      </c>
      <c r="C79" s="222" t="str">
        <f>VLOOKUP(A79,concorrenti!A:B,2,0)</f>
        <v>CASTELLOTTI</v>
      </c>
      <c r="D79" s="222">
        <f>VLOOKUP(A79,concorrenti!A:E,5,0)</f>
        <v>0</v>
      </c>
      <c r="E79" t="s">
        <v>693</v>
      </c>
      <c r="F79" t="s">
        <v>737</v>
      </c>
      <c r="G79" s="1">
        <v>2003</v>
      </c>
      <c r="H79" s="5"/>
      <c r="I79" s="246">
        <v>4998</v>
      </c>
      <c r="J79" s="75">
        <f t="shared" si="12"/>
        <v>1.03</v>
      </c>
      <c r="K79" s="122">
        <f t="shared" si="13"/>
        <v>5147.9400000000005</v>
      </c>
      <c r="L79" s="5"/>
      <c r="M79">
        <v>68</v>
      </c>
      <c r="N79">
        <f>VLOOKUP(M79,Regolamento!A:B,2,0)</f>
        <v>0.5</v>
      </c>
      <c r="O79" s="75">
        <f t="shared" si="8"/>
        <v>1.62</v>
      </c>
      <c r="P79" s="75">
        <f t="shared" si="9"/>
        <v>1.95</v>
      </c>
      <c r="Q79" s="155">
        <f t="shared" si="10"/>
        <v>1.5795000000000001</v>
      </c>
      <c r="S79" s="15">
        <f t="shared" si="11"/>
        <v>80.612903225806448</v>
      </c>
      <c r="T79" s="251"/>
      <c r="V79" s="48"/>
    </row>
    <row r="80" spans="1:22" x14ac:dyDescent="0.25">
      <c r="A80" s="248" t="s">
        <v>680</v>
      </c>
      <c r="B80">
        <v>65</v>
      </c>
      <c r="C80" s="222" t="str">
        <f>VLOOKUP(A80,concorrenti!A:B,2,0)</f>
        <v>OROBICO</v>
      </c>
      <c r="D80" s="222">
        <f>VLOOKUP(A80,concorrenti!A:E,5,0)</f>
        <v>0</v>
      </c>
      <c r="E80" t="s">
        <v>688</v>
      </c>
      <c r="F80" t="s">
        <v>727</v>
      </c>
      <c r="G80" s="1">
        <v>1973</v>
      </c>
      <c r="H80" s="5"/>
      <c r="I80" s="246">
        <v>3059</v>
      </c>
      <c r="J80" s="75">
        <f t="shared" si="12"/>
        <v>1.73</v>
      </c>
      <c r="K80" s="122">
        <f t="shared" si="13"/>
        <v>5292.07</v>
      </c>
      <c r="L80" s="5"/>
      <c r="M80">
        <v>69</v>
      </c>
      <c r="N80">
        <f>VLOOKUP(M80,Regolamento!A:B,2,0)</f>
        <v>0.5</v>
      </c>
      <c r="O80" s="75">
        <f t="shared" si="8"/>
        <v>1.62</v>
      </c>
      <c r="P80" s="75">
        <f t="shared" si="9"/>
        <v>1.95</v>
      </c>
      <c r="Q80" s="155">
        <f t="shared" si="10"/>
        <v>1.5795000000000001</v>
      </c>
      <c r="S80" s="15">
        <f t="shared" si="11"/>
        <v>49.338709677419352</v>
      </c>
      <c r="T80" s="251"/>
      <c r="V80" s="48"/>
    </row>
    <row r="81" spans="1:24" x14ac:dyDescent="0.25">
      <c r="A81" t="s">
        <v>289</v>
      </c>
      <c r="B81">
        <v>60</v>
      </c>
      <c r="C81" s="222" t="str">
        <f>VLOOKUP(A81,concorrenti!A:B,2,0)</f>
        <v>CASTELLOTTI</v>
      </c>
      <c r="D81" s="222">
        <f>VLOOKUP(A81,concorrenti!A:E,5,0)</f>
        <v>0</v>
      </c>
      <c r="E81" t="s">
        <v>688</v>
      </c>
      <c r="F81" t="s">
        <v>725</v>
      </c>
      <c r="G81" s="1">
        <v>1968</v>
      </c>
      <c r="H81" s="5"/>
      <c r="I81" s="246">
        <v>4816</v>
      </c>
      <c r="J81" s="75">
        <f t="shared" si="12"/>
        <v>1.6800000000000002</v>
      </c>
      <c r="K81" s="122">
        <f t="shared" si="13"/>
        <v>8090.880000000001</v>
      </c>
      <c r="L81" s="5"/>
      <c r="M81">
        <v>70</v>
      </c>
      <c r="N81">
        <f>VLOOKUP(M81,Regolamento!A:B,2,0)</f>
        <v>0.5</v>
      </c>
      <c r="O81" s="75">
        <f t="shared" si="8"/>
        <v>1.62</v>
      </c>
      <c r="P81" s="75">
        <f t="shared" si="9"/>
        <v>1.95</v>
      </c>
      <c r="Q81" s="155">
        <f t="shared" si="10"/>
        <v>1.5795000000000001</v>
      </c>
      <c r="S81" s="15">
        <f t="shared" si="11"/>
        <v>77.677419354838705</v>
      </c>
      <c r="T81" s="251"/>
      <c r="V81" s="48"/>
    </row>
    <row r="82" spans="1:24" x14ac:dyDescent="0.25">
      <c r="A82" t="s">
        <v>673</v>
      </c>
      <c r="B82">
        <v>2</v>
      </c>
      <c r="C82" s="222" t="str">
        <f>VLOOKUP(A82,concorrenti!A:B,2,0)</f>
        <v>CASTELLOTTI</v>
      </c>
      <c r="D82" s="222">
        <f>VLOOKUP(A82,concorrenti!A:E,5,0)</f>
        <v>0</v>
      </c>
      <c r="E82" t="s">
        <v>688</v>
      </c>
      <c r="F82" t="s">
        <v>689</v>
      </c>
      <c r="G82" s="1">
        <v>1926</v>
      </c>
      <c r="H82" s="5"/>
      <c r="I82" s="246">
        <v>10763</v>
      </c>
      <c r="J82" s="75">
        <f t="shared" si="12"/>
        <v>1.26</v>
      </c>
      <c r="K82" s="122">
        <f t="shared" si="13"/>
        <v>13561.38</v>
      </c>
      <c r="L82" s="5"/>
      <c r="M82">
        <v>71</v>
      </c>
      <c r="N82">
        <f>VLOOKUP(M82,Regolamento!A:B,2,0)</f>
        <v>0.5</v>
      </c>
      <c r="O82" s="75">
        <f t="shared" si="8"/>
        <v>1.62</v>
      </c>
      <c r="P82" s="75">
        <f t="shared" si="9"/>
        <v>1.95</v>
      </c>
      <c r="Q82" s="155">
        <f t="shared" si="10"/>
        <v>1.5795000000000001</v>
      </c>
      <c r="S82" s="15">
        <f t="shared" si="11"/>
        <v>173.59677419354838</v>
      </c>
    </row>
    <row r="83" spans="1:24" x14ac:dyDescent="0.25">
      <c r="A83" s="245" t="s">
        <v>129</v>
      </c>
      <c r="B83">
        <v>84</v>
      </c>
      <c r="C83" s="222" t="str">
        <f>VLOOKUP(A83,concorrenti!A:B,2,0)</f>
        <v>CASTELLOTTI</v>
      </c>
      <c r="D83" s="222">
        <f>VLOOKUP(A83,concorrenti!A:E,5,0)</f>
        <v>0</v>
      </c>
      <c r="E83" t="s">
        <v>455</v>
      </c>
      <c r="F83" s="80" t="s">
        <v>735</v>
      </c>
      <c r="G83" s="1">
        <v>1997</v>
      </c>
      <c r="H83" s="5"/>
      <c r="I83" s="246">
        <v>8554</v>
      </c>
      <c r="J83" s="75">
        <f t="shared" si="12"/>
        <v>1.97</v>
      </c>
      <c r="K83" s="122">
        <f t="shared" si="13"/>
        <v>16851.38</v>
      </c>
      <c r="L83" s="5"/>
      <c r="M83">
        <v>72</v>
      </c>
      <c r="N83">
        <f>VLOOKUP(M83,Regolamento!A:B,2,0)</f>
        <v>0.5</v>
      </c>
      <c r="O83" s="75">
        <f t="shared" si="8"/>
        <v>1.62</v>
      </c>
      <c r="P83" s="75">
        <f t="shared" si="9"/>
        <v>1.95</v>
      </c>
      <c r="Q83" s="155">
        <f t="shared" si="10"/>
        <v>1.5795000000000001</v>
      </c>
      <c r="S83" s="15">
        <f t="shared" si="11"/>
        <v>137.96774193548387</v>
      </c>
    </row>
    <row r="84" spans="1:24" x14ac:dyDescent="0.25">
      <c r="C84" s="222"/>
      <c r="D84" s="222"/>
      <c r="G84" s="1"/>
      <c r="I84" s="48"/>
      <c r="J84" s="48"/>
      <c r="K84" s="48"/>
      <c r="L84" s="5"/>
      <c r="O84" s="75"/>
      <c r="P84" s="75"/>
      <c r="Q84" s="155"/>
      <c r="S84" s="15"/>
    </row>
    <row r="85" spans="1:24" x14ac:dyDescent="0.25"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4" x14ac:dyDescent="0.25">
      <c r="A86" s="2" t="s">
        <v>460</v>
      </c>
      <c r="C86" s="222"/>
      <c r="D86" s="222"/>
      <c r="F86" s="80"/>
      <c r="G86" s="1"/>
      <c r="I86" s="48"/>
      <c r="J86" s="48"/>
      <c r="K86" s="48"/>
    </row>
    <row r="87" spans="1:24" x14ac:dyDescent="0.25">
      <c r="A87" t="s">
        <v>413</v>
      </c>
      <c r="B87">
        <v>32</v>
      </c>
      <c r="C87" s="222" t="str">
        <f>VLOOKUP(A87,concorrenti!A:B,2,0)</f>
        <v>PROGETTO MITE</v>
      </c>
      <c r="D87" s="222">
        <f>VLOOKUP(A87,concorrenti!A:E,5,0)</f>
        <v>0</v>
      </c>
      <c r="E87" t="s">
        <v>167</v>
      </c>
      <c r="F87" t="s">
        <v>704</v>
      </c>
      <c r="G87" s="1">
        <v>1973</v>
      </c>
      <c r="H87" s="5"/>
      <c r="J87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4" x14ac:dyDescent="0.25">
      <c r="C88" s="222"/>
      <c r="D88" s="222"/>
      <c r="G88" s="1"/>
      <c r="H88" s="5"/>
      <c r="I88" s="48"/>
      <c r="J88" s="48"/>
      <c r="K88" s="48"/>
      <c r="P88"/>
      <c r="Q88" s="155">
        <v>9.9999999999999995E-7</v>
      </c>
    </row>
    <row r="89" spans="1:24" x14ac:dyDescent="0.25">
      <c r="C89" s="222"/>
      <c r="D89" s="222"/>
      <c r="G89" s="1"/>
      <c r="H89" s="5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4" x14ac:dyDescent="0.25">
      <c r="C90" s="222"/>
      <c r="D90" s="222"/>
      <c r="G90" s="1"/>
      <c r="H90" s="5"/>
      <c r="I90" s="48"/>
      <c r="J90" s="48"/>
      <c r="K90" s="48"/>
      <c r="L90" s="48"/>
      <c r="M90" s="48"/>
      <c r="N90" s="48"/>
      <c r="O90" s="48"/>
      <c r="P90" s="48"/>
      <c r="Q90" s="155">
        <f>SUM(Q12:Q89)</f>
        <v>2704.1040009999947</v>
      </c>
      <c r="R90" s="48"/>
      <c r="S90" s="48"/>
      <c r="T90" s="48"/>
      <c r="U90" s="48"/>
      <c r="V90" s="48"/>
    </row>
    <row r="91" spans="1:24" x14ac:dyDescent="0.25">
      <c r="C91" s="222"/>
      <c r="D91" s="222"/>
      <c r="F91" s="80"/>
      <c r="G91" s="1"/>
      <c r="H91" s="5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237" t="s">
        <v>668</v>
      </c>
      <c r="W91" s="238"/>
      <c r="X91" s="153" t="s">
        <v>11</v>
      </c>
    </row>
    <row r="92" spans="1:24" x14ac:dyDescent="0.25">
      <c r="C92" s="222"/>
      <c r="D92" s="222"/>
      <c r="G92" s="1"/>
      <c r="H92" s="5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239" t="s">
        <v>362</v>
      </c>
      <c r="W92" s="240"/>
      <c r="X92" s="221"/>
    </row>
    <row r="93" spans="1:24" x14ac:dyDescent="0.25">
      <c r="C93" s="222"/>
      <c r="D93" s="222"/>
      <c r="G93" s="1"/>
      <c r="H93" s="5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2"/>
      <c r="W93" s="2"/>
      <c r="X93" s="2"/>
    </row>
    <row r="94" spans="1:24" x14ac:dyDescent="0.25">
      <c r="C94" s="222"/>
      <c r="D94" s="222"/>
      <c r="G94" s="1"/>
      <c r="H94" s="5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W94"/>
    </row>
    <row r="95" spans="1:24" x14ac:dyDescent="0.25">
      <c r="C95" s="222"/>
      <c r="D95" s="222"/>
      <c r="F95" s="80"/>
      <c r="G95" s="1"/>
      <c r="H95" s="5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t="s">
        <v>314</v>
      </c>
      <c r="W95">
        <v>372.76</v>
      </c>
      <c r="X95">
        <v>15</v>
      </c>
    </row>
    <row r="96" spans="1:24" x14ac:dyDescent="0.25">
      <c r="J96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t="s">
        <v>670</v>
      </c>
      <c r="W96">
        <v>353.81</v>
      </c>
      <c r="X96">
        <v>12</v>
      </c>
    </row>
    <row r="97" spans="1:24" x14ac:dyDescent="0.25">
      <c r="J97"/>
      <c r="P97"/>
      <c r="V97" t="s">
        <v>64</v>
      </c>
      <c r="W97">
        <v>183.22</v>
      </c>
      <c r="X97">
        <v>10</v>
      </c>
    </row>
    <row r="98" spans="1:24" x14ac:dyDescent="0.25">
      <c r="C98" s="222"/>
      <c r="D98" s="222"/>
      <c r="G98" s="1"/>
      <c r="H98" s="5"/>
      <c r="J98"/>
      <c r="P98"/>
      <c r="V98" t="s">
        <v>63</v>
      </c>
      <c r="W98">
        <v>151.63</v>
      </c>
      <c r="X98">
        <v>8</v>
      </c>
    </row>
    <row r="99" spans="1:24" x14ac:dyDescent="0.25">
      <c r="V99" s="8" t="s">
        <v>456</v>
      </c>
      <c r="W99" s="256">
        <v>120.042</v>
      </c>
      <c r="X99">
        <v>7</v>
      </c>
    </row>
    <row r="100" spans="1:24" ht="15.75" x14ac:dyDescent="0.25">
      <c r="A100" s="126" t="s">
        <v>423</v>
      </c>
      <c r="H100" s="5"/>
      <c r="J100" s="75"/>
      <c r="K100" s="223"/>
      <c r="P100"/>
      <c r="V100" t="s">
        <v>92</v>
      </c>
      <c r="W100">
        <v>116.88</v>
      </c>
      <c r="X100">
        <v>6</v>
      </c>
    </row>
    <row r="101" spans="1:24" x14ac:dyDescent="0.25">
      <c r="A101" t="s">
        <v>13</v>
      </c>
      <c r="B101">
        <v>92</v>
      </c>
      <c r="C101" s="12" t="str">
        <f>VLOOKUP(A101,concorrenti!A:B,2,0)</f>
        <v>VAMS</v>
      </c>
      <c r="D101" s="12">
        <f>VLOOKUP(A101,concorrenti!A:E,5,0)</f>
        <v>0</v>
      </c>
      <c r="E101" t="s">
        <v>162</v>
      </c>
      <c r="F101" t="s">
        <v>715</v>
      </c>
      <c r="G101" s="1">
        <v>1961</v>
      </c>
      <c r="H101" s="5"/>
      <c r="I101" s="246">
        <v>759</v>
      </c>
      <c r="J101" s="75">
        <f t="shared" ref="J101:J108" si="14">IF(D101&lt;&gt;0,((1+RIGHT(G101,2)/100)-0.1),(1+RIGHT(G101,2)/100))</f>
        <v>1.6099999999999999</v>
      </c>
      <c r="K101" s="122">
        <f t="shared" ref="K101:K108" si="15">+I101*J101</f>
        <v>1221.99</v>
      </c>
      <c r="L101" s="5"/>
      <c r="M101">
        <v>1</v>
      </c>
      <c r="N101">
        <f>VLOOKUP(M101,Regolamento!A:B,2,0)</f>
        <v>50</v>
      </c>
      <c r="O101" s="4">
        <f>1+F$5/100</f>
        <v>1.62</v>
      </c>
      <c r="P101" s="75">
        <f>1+F$6/100</f>
        <v>1.95</v>
      </c>
      <c r="Q101" s="155">
        <f t="shared" ref="Q101:Q108" si="16">IF(I101&lt;&gt;0,+N101*O101*P101,0)</f>
        <v>157.94999999999999</v>
      </c>
      <c r="S101" s="15">
        <f t="shared" ref="S101:S109" si="17">+I101/F$5</f>
        <v>12.241935483870968</v>
      </c>
      <c r="V101" s="94" t="s">
        <v>355</v>
      </c>
      <c r="W101">
        <v>93.19</v>
      </c>
      <c r="X101">
        <v>5</v>
      </c>
    </row>
    <row r="102" spans="1:24" x14ac:dyDescent="0.25">
      <c r="A102" t="s">
        <v>236</v>
      </c>
      <c r="B102">
        <v>90</v>
      </c>
      <c r="C102" s="12" t="str">
        <f>VLOOKUP(A102,concorrenti!A:B,2,0)</f>
        <v>GAMS</v>
      </c>
      <c r="D102" s="12">
        <f>VLOOKUP(A102,concorrenti!A:E,5,0)</f>
        <v>0</v>
      </c>
      <c r="E102" t="s">
        <v>164</v>
      </c>
      <c r="F102" t="s">
        <v>738</v>
      </c>
      <c r="G102" s="1">
        <v>1942</v>
      </c>
      <c r="I102" s="246">
        <v>2401</v>
      </c>
      <c r="J102" s="75">
        <f t="shared" si="14"/>
        <v>1.42</v>
      </c>
      <c r="K102" s="122">
        <f t="shared" si="15"/>
        <v>3409.4199999999996</v>
      </c>
      <c r="M102">
        <v>2</v>
      </c>
      <c r="N102">
        <f>VLOOKUP(M102,Regolamento!A:B,2,0)</f>
        <v>45</v>
      </c>
      <c r="O102" s="4">
        <f t="shared" ref="O102:O108" si="18">1+F$5/100</f>
        <v>1.62</v>
      </c>
      <c r="P102" s="75">
        <f t="shared" ref="P102:P108" si="19">1+F$6/100</f>
        <v>1.95</v>
      </c>
      <c r="Q102" s="155">
        <f t="shared" si="16"/>
        <v>142.155</v>
      </c>
      <c r="S102" s="15">
        <f t="shared" si="17"/>
        <v>38.725806451612904</v>
      </c>
      <c r="V102" s="8" t="s">
        <v>316</v>
      </c>
      <c r="W102">
        <v>82.13</v>
      </c>
      <c r="X102">
        <v>4</v>
      </c>
    </row>
    <row r="103" spans="1:24" x14ac:dyDescent="0.25">
      <c r="A103" t="s">
        <v>238</v>
      </c>
      <c r="B103">
        <v>93</v>
      </c>
      <c r="C103" s="12" t="str">
        <f>VLOOKUP(A103,concorrenti!A:B,2,0)</f>
        <v>VAMS</v>
      </c>
      <c r="D103" s="12">
        <f>VLOOKUP(A103,concorrenti!A:E,5,0)</f>
        <v>0</v>
      </c>
      <c r="E103" t="s">
        <v>688</v>
      </c>
      <c r="F103" t="s">
        <v>739</v>
      </c>
      <c r="G103" s="1">
        <v>1967</v>
      </c>
      <c r="I103" s="246">
        <v>2276</v>
      </c>
      <c r="J103" s="75">
        <f t="shared" si="14"/>
        <v>1.67</v>
      </c>
      <c r="K103" s="122">
        <f t="shared" si="15"/>
        <v>3800.9199999999996</v>
      </c>
      <c r="M103">
        <v>3</v>
      </c>
      <c r="N103">
        <f>VLOOKUP(M103,Regolamento!A:B,2,0)</f>
        <v>41</v>
      </c>
      <c r="O103" s="4">
        <f t="shared" si="18"/>
        <v>1.62</v>
      </c>
      <c r="P103" s="75">
        <f t="shared" si="19"/>
        <v>1.95</v>
      </c>
      <c r="Q103" s="155">
        <f t="shared" si="16"/>
        <v>129.51900000000001</v>
      </c>
      <c r="S103" s="15">
        <f t="shared" si="17"/>
        <v>36.70967741935484</v>
      </c>
      <c r="V103" t="s">
        <v>108</v>
      </c>
      <c r="W103">
        <v>72.760000000000005</v>
      </c>
      <c r="X103">
        <v>2</v>
      </c>
    </row>
    <row r="104" spans="1:24" x14ac:dyDescent="0.25">
      <c r="A104" t="s">
        <v>596</v>
      </c>
      <c r="B104">
        <v>96</v>
      </c>
      <c r="C104" s="12" t="str">
        <f>VLOOKUP(A104,concorrenti!A:B,2,0)</f>
        <v>VAMS</v>
      </c>
      <c r="D104" s="12">
        <f>VLOOKUP(A104,concorrenti!A:E,5,0)</f>
        <v>0</v>
      </c>
      <c r="E104" t="s">
        <v>340</v>
      </c>
      <c r="F104" s="80">
        <v>911</v>
      </c>
      <c r="G104" s="1">
        <v>1985</v>
      </c>
      <c r="H104" s="5"/>
      <c r="I104" s="246">
        <v>2190</v>
      </c>
      <c r="J104" s="75">
        <f t="shared" si="14"/>
        <v>1.85</v>
      </c>
      <c r="K104" s="122">
        <f t="shared" si="15"/>
        <v>4051.5</v>
      </c>
      <c r="M104">
        <v>4</v>
      </c>
      <c r="N104">
        <f>VLOOKUP(M104,Regolamento!A:B,2,0)</f>
        <v>38</v>
      </c>
      <c r="O104" s="4">
        <f t="shared" si="18"/>
        <v>1.62</v>
      </c>
      <c r="P104" s="75">
        <f t="shared" si="19"/>
        <v>1.95</v>
      </c>
      <c r="Q104" s="155">
        <f t="shared" si="16"/>
        <v>120.042</v>
      </c>
      <c r="S104" s="15">
        <f t="shared" si="17"/>
        <v>35.322580645161288</v>
      </c>
      <c r="V104" s="8" t="s">
        <v>106</v>
      </c>
      <c r="W104">
        <v>67.72</v>
      </c>
      <c r="X104">
        <v>2</v>
      </c>
    </row>
    <row r="105" spans="1:24" x14ac:dyDescent="0.25">
      <c r="A105" t="s">
        <v>283</v>
      </c>
      <c r="B105">
        <v>97</v>
      </c>
      <c r="C105" s="12" t="str">
        <f>VLOOKUP(A105,concorrenti!A:B,2,0)</f>
        <v>CASTELLOTTI</v>
      </c>
      <c r="D105" s="12">
        <f>VLOOKUP(A105,concorrenti!A:E,5,0)</f>
        <v>0</v>
      </c>
      <c r="E105" t="s">
        <v>165</v>
      </c>
      <c r="F105" t="s">
        <v>523</v>
      </c>
      <c r="G105" s="1">
        <v>1990</v>
      </c>
      <c r="H105" s="5"/>
      <c r="I105" s="246">
        <v>3145</v>
      </c>
      <c r="J105" s="75">
        <f t="shared" si="14"/>
        <v>1.9</v>
      </c>
      <c r="K105" s="122">
        <f t="shared" si="15"/>
        <v>5975.5</v>
      </c>
      <c r="M105">
        <v>5</v>
      </c>
      <c r="N105">
        <f>VLOOKUP(M105,Regolamento!A:B,2,0)</f>
        <v>36</v>
      </c>
      <c r="O105" s="4">
        <f t="shared" si="18"/>
        <v>1.62</v>
      </c>
      <c r="P105" s="75">
        <f t="shared" si="19"/>
        <v>1.95</v>
      </c>
      <c r="Q105" s="155">
        <f t="shared" si="16"/>
        <v>113.72400000000002</v>
      </c>
      <c r="S105" s="15">
        <f t="shared" si="17"/>
        <v>50.725806451612904</v>
      </c>
      <c r="V105" t="s">
        <v>110</v>
      </c>
      <c r="W105">
        <v>47.39</v>
      </c>
      <c r="X105">
        <v>2</v>
      </c>
    </row>
    <row r="106" spans="1:24" x14ac:dyDescent="0.25">
      <c r="A106" t="s">
        <v>686</v>
      </c>
      <c r="B106">
        <v>98</v>
      </c>
      <c r="C106" s="12" t="str">
        <f>VLOOKUP(A106,concorrenti!A:B,2,0)</f>
        <v>CASTELLOTTI</v>
      </c>
      <c r="D106" s="12">
        <f>VLOOKUP(A106,concorrenti!A:E,5,0)</f>
        <v>0</v>
      </c>
      <c r="E106" t="s">
        <v>454</v>
      </c>
      <c r="F106" t="s">
        <v>742</v>
      </c>
      <c r="G106" s="1">
        <v>1992</v>
      </c>
      <c r="I106" s="246">
        <v>4785</v>
      </c>
      <c r="J106" s="75">
        <f t="shared" si="14"/>
        <v>1.92</v>
      </c>
      <c r="K106" s="122">
        <f t="shared" si="15"/>
        <v>9187.1999999999989</v>
      </c>
      <c r="M106">
        <v>6</v>
      </c>
      <c r="N106">
        <f>VLOOKUP(M106,Regolamento!A:B,2,0)</f>
        <v>35</v>
      </c>
      <c r="O106" s="4">
        <f t="shared" si="18"/>
        <v>1.62</v>
      </c>
      <c r="P106" s="75">
        <f t="shared" si="19"/>
        <v>1.95</v>
      </c>
      <c r="Q106" s="155">
        <f t="shared" si="16"/>
        <v>110.565</v>
      </c>
      <c r="S106" s="15">
        <f t="shared" si="17"/>
        <v>77.177419354838705</v>
      </c>
      <c r="V106" s="8" t="s">
        <v>395</v>
      </c>
      <c r="W106">
        <v>44.23</v>
      </c>
      <c r="X106">
        <v>2</v>
      </c>
    </row>
    <row r="107" spans="1:24" x14ac:dyDescent="0.25">
      <c r="A107" t="s">
        <v>744</v>
      </c>
      <c r="B107">
        <v>95</v>
      </c>
      <c r="C107" s="12" t="str">
        <f>VLOOKUP(A107,concorrenti!A:B,2,0)</f>
        <v>CASTELLOTTI</v>
      </c>
      <c r="D107" s="12">
        <f>VLOOKUP(A107,concorrenti!A:E,5,0)</f>
        <v>0</v>
      </c>
      <c r="E107" t="s">
        <v>102</v>
      </c>
      <c r="F107" t="s">
        <v>741</v>
      </c>
      <c r="G107" s="1">
        <v>1972</v>
      </c>
      <c r="I107" s="246">
        <v>8522</v>
      </c>
      <c r="J107" s="75">
        <f t="shared" si="14"/>
        <v>1.72</v>
      </c>
      <c r="K107" s="122">
        <f t="shared" si="15"/>
        <v>14657.84</v>
      </c>
      <c r="M107">
        <v>7</v>
      </c>
      <c r="N107">
        <f>VLOOKUP(M107,Regolamento!A:B,2,0)</f>
        <v>34</v>
      </c>
      <c r="O107" s="4">
        <f t="shared" si="18"/>
        <v>1.62</v>
      </c>
      <c r="P107" s="75">
        <f t="shared" si="19"/>
        <v>1.95</v>
      </c>
      <c r="Q107" s="155">
        <f t="shared" si="16"/>
        <v>107.40600000000001</v>
      </c>
      <c r="S107" s="15">
        <f t="shared" si="17"/>
        <v>137.45161290322579</v>
      </c>
      <c r="V107" t="s">
        <v>94</v>
      </c>
      <c r="W107">
        <v>9.48</v>
      </c>
      <c r="X107">
        <v>2</v>
      </c>
    </row>
    <row r="108" spans="1:24" x14ac:dyDescent="0.25">
      <c r="A108" t="s">
        <v>685</v>
      </c>
      <c r="B108">
        <v>94</v>
      </c>
      <c r="C108" s="12" t="str">
        <f>VLOOKUP(A108,concorrenti!A:B,2,0)</f>
        <v>CASTELLOTTI</v>
      </c>
      <c r="D108" s="12">
        <f>VLOOKUP(A108,concorrenti!A:E,5,0)</f>
        <v>0</v>
      </c>
      <c r="E108" t="s">
        <v>164</v>
      </c>
      <c r="F108" t="s">
        <v>740</v>
      </c>
      <c r="G108" s="1">
        <v>1971</v>
      </c>
      <c r="H108" s="5"/>
      <c r="I108" s="246">
        <v>9926</v>
      </c>
      <c r="J108" s="75">
        <f t="shared" si="14"/>
        <v>1.71</v>
      </c>
      <c r="K108" s="122">
        <f t="shared" si="15"/>
        <v>16973.46</v>
      </c>
      <c r="M108">
        <v>8</v>
      </c>
      <c r="N108">
        <f>VLOOKUP(M108,Regolamento!A:B,2,0)</f>
        <v>33</v>
      </c>
      <c r="O108" s="4">
        <f t="shared" si="18"/>
        <v>1.62</v>
      </c>
      <c r="P108" s="75">
        <f t="shared" si="19"/>
        <v>1.95</v>
      </c>
      <c r="Q108" s="155">
        <f t="shared" si="16"/>
        <v>104.247</v>
      </c>
      <c r="S108" s="15">
        <f t="shared" si="17"/>
        <v>160.09677419354838</v>
      </c>
      <c r="V108" s="8" t="s">
        <v>317</v>
      </c>
      <c r="W108">
        <v>6.32</v>
      </c>
      <c r="X108">
        <v>2</v>
      </c>
    </row>
    <row r="109" spans="1:24" x14ac:dyDescent="0.25">
      <c r="H109" s="5"/>
      <c r="J109" s="4"/>
      <c r="K109" s="14"/>
      <c r="O109" s="4"/>
      <c r="P109" s="4"/>
      <c r="Q109" s="15"/>
      <c r="S109" s="6">
        <f t="shared" si="17"/>
        <v>0</v>
      </c>
      <c r="V109" s="8" t="s">
        <v>315</v>
      </c>
      <c r="W109">
        <v>1.58</v>
      </c>
      <c r="X109">
        <v>2</v>
      </c>
    </row>
    <row r="110" spans="1:24" x14ac:dyDescent="0.25">
      <c r="V110" s="222" t="s">
        <v>745</v>
      </c>
      <c r="W110">
        <v>1.58</v>
      </c>
      <c r="X110">
        <v>2</v>
      </c>
    </row>
    <row r="111" spans="1:24" x14ac:dyDescent="0.25">
      <c r="Q111" s="91">
        <f>SUM(Q101:Q110)</f>
        <v>985.60800000000006</v>
      </c>
      <c r="V111" t="s">
        <v>194</v>
      </c>
      <c r="W111">
        <f>SUMIF(Q17:Q100,V100&amp;LARGE(C17:C100,3))</f>
        <v>0</v>
      </c>
      <c r="X111">
        <v>0</v>
      </c>
    </row>
    <row r="112" spans="1:24" x14ac:dyDescent="0.25">
      <c r="V112" s="8" t="s">
        <v>107</v>
      </c>
      <c r="W112">
        <f>SUMIF(Q18:Q101,V101&amp;LARGE(C18:C101,3))</f>
        <v>0</v>
      </c>
      <c r="X112">
        <v>0</v>
      </c>
    </row>
    <row r="113" spans="22:24" x14ac:dyDescent="0.25">
      <c r="V113" s="8" t="s">
        <v>364</v>
      </c>
      <c r="W113">
        <f>SUMIF(Q19:Q102,V102&amp;LARGE(C19:C102,3))</f>
        <v>0</v>
      </c>
      <c r="X113">
        <v>0</v>
      </c>
    </row>
    <row r="114" spans="22:24" x14ac:dyDescent="0.25">
      <c r="V114" s="8" t="s">
        <v>401</v>
      </c>
      <c r="W114">
        <f>SUMIF(Q20:Q103,V103&amp;LARGE(C20:C103,3))</f>
        <v>0</v>
      </c>
      <c r="X114">
        <v>0</v>
      </c>
    </row>
  </sheetData>
  <sheetProtection algorithmName="SHA-512" hashValue="A0l98ED33sc1RqpN2bO7FKp4pHSqeEpTOcIF0jbG6X92DLPVTCKrFfogqdxlVHpPZwuS+AaK+ohY0l3WZhW6Qw==" saltValue="FAFN5EmfSu0tDorrWP6D8g==" spinCount="100000" sheet="1" objects="1" scenarios="1"/>
  <sortState xmlns:xlrd2="http://schemas.microsoft.com/office/spreadsheetml/2017/richdata2" ref="V95:W114">
    <sortCondition descending="1" ref="W95:W114"/>
  </sortState>
  <mergeCells count="3">
    <mergeCell ref="H1:P1"/>
    <mergeCell ref="I8:K8"/>
    <mergeCell ref="O8:P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39AA-E0E5-4AD2-A4D0-6AE81C1ED144}">
  <sheetPr>
    <tabColor rgb="FF99FF66"/>
  </sheetPr>
  <dimension ref="A1:AB106"/>
  <sheetViews>
    <sheetView topLeftCell="A9" workbookViewId="0">
      <selection activeCell="A25" sqref="A25:XFD25"/>
    </sheetView>
  </sheetViews>
  <sheetFormatPr defaultRowHeight="15" x14ac:dyDescent="0.25"/>
  <cols>
    <col min="1" max="1" width="27.140625" bestFit="1" customWidth="1"/>
    <col min="2" max="2" width="7.28515625" bestFit="1" customWidth="1"/>
    <col min="3" max="3" width="20.5703125" bestFit="1" customWidth="1"/>
    <col min="4" max="4" width="9.85546875" bestFit="1" customWidth="1"/>
    <col min="5" max="5" width="13.7109375" bestFit="1" customWidth="1"/>
    <col min="6" max="6" width="15" bestFit="1" customWidth="1"/>
    <col min="7" max="7" width="5.7109375" bestFit="1" customWidth="1"/>
    <col min="8" max="8" width="2.42578125" customWidth="1"/>
    <col min="9" max="9" width="8.28515625" bestFit="1" customWidth="1"/>
    <col min="10" max="10" width="6" style="4" bestFit="1" customWidth="1"/>
    <col min="11" max="11" width="10.57031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7109375" bestFit="1" customWidth="1"/>
    <col min="18" max="18" width="3.42578125" customWidth="1"/>
    <col min="19" max="19" width="8.42578125" bestFit="1" customWidth="1"/>
    <col min="20" max="20" width="9.42578125" bestFit="1" customWidth="1"/>
    <col min="21" max="21" width="22.140625" bestFit="1" customWidth="1"/>
    <col min="22" max="22" width="10.28515625" bestFit="1" customWidth="1"/>
    <col min="26" max="26" width="27.140625" bestFit="1" customWidth="1"/>
  </cols>
  <sheetData>
    <row r="1" spans="1:28" ht="15.75" x14ac:dyDescent="0.25">
      <c r="A1" t="s">
        <v>46</v>
      </c>
      <c r="I1" s="268" t="s">
        <v>583</v>
      </c>
      <c r="J1" s="268"/>
      <c r="K1" s="268"/>
      <c r="L1" s="268"/>
      <c r="M1" s="268"/>
      <c r="N1" s="268"/>
      <c r="O1" s="268"/>
      <c r="P1" s="268"/>
      <c r="Q1" s="268"/>
      <c r="V1" s="4"/>
    </row>
    <row r="2" spans="1:28" x14ac:dyDescent="0.25">
      <c r="A2" t="s">
        <v>47</v>
      </c>
      <c r="F2" s="33">
        <v>46131</v>
      </c>
      <c r="V2" s="4"/>
    </row>
    <row r="3" spans="1:28" x14ac:dyDescent="0.25">
      <c r="A3" t="s">
        <v>62</v>
      </c>
      <c r="F3" s="33" t="s">
        <v>318</v>
      </c>
      <c r="V3" s="4"/>
    </row>
    <row r="4" spans="1:28" x14ac:dyDescent="0.25">
      <c r="A4" t="s">
        <v>50</v>
      </c>
      <c r="F4" s="1" t="s">
        <v>648</v>
      </c>
      <c r="V4" s="4"/>
    </row>
    <row r="5" spans="1:28" x14ac:dyDescent="0.25">
      <c r="A5" t="s">
        <v>48</v>
      </c>
      <c r="F5" s="1">
        <v>63</v>
      </c>
      <c r="V5" s="4"/>
    </row>
    <row r="6" spans="1:28" x14ac:dyDescent="0.25">
      <c r="A6" t="s">
        <v>49</v>
      </c>
      <c r="F6" s="1">
        <v>35</v>
      </c>
      <c r="V6" s="4"/>
    </row>
    <row r="7" spans="1:28" x14ac:dyDescent="0.25">
      <c r="E7" s="1"/>
      <c r="V7" s="4"/>
    </row>
    <row r="8" spans="1:28" x14ac:dyDescent="0.25">
      <c r="A8" s="34" t="s">
        <v>43</v>
      </c>
      <c r="B8" s="129" t="s">
        <v>647</v>
      </c>
      <c r="C8" s="55" t="s">
        <v>240</v>
      </c>
      <c r="D8" s="55" t="s">
        <v>45</v>
      </c>
      <c r="E8" s="16" t="s">
        <v>53</v>
      </c>
      <c r="F8" s="16" t="s">
        <v>54</v>
      </c>
      <c r="G8" s="17" t="s">
        <v>55</v>
      </c>
      <c r="I8" s="269" t="s">
        <v>51</v>
      </c>
      <c r="J8" s="267"/>
      <c r="K8" s="270"/>
      <c r="L8" s="2"/>
      <c r="M8" s="25" t="s">
        <v>52</v>
      </c>
      <c r="N8" s="28"/>
      <c r="O8" s="267" t="s">
        <v>8</v>
      </c>
      <c r="P8" s="267"/>
      <c r="Q8" s="29"/>
      <c r="U8" s="12"/>
      <c r="V8" s="4"/>
    </row>
    <row r="9" spans="1:28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V9" s="4"/>
    </row>
    <row r="10" spans="1:28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S10" s="7" t="s">
        <v>105</v>
      </c>
    </row>
    <row r="11" spans="1:28" ht="15.75" x14ac:dyDescent="0.25">
      <c r="A11" s="126" t="s">
        <v>424</v>
      </c>
      <c r="B11" s="126"/>
      <c r="V11" s="4"/>
    </row>
    <row r="12" spans="1:28" x14ac:dyDescent="0.25">
      <c r="A12" s="247" t="s">
        <v>761</v>
      </c>
      <c r="B12" s="5">
        <v>22</v>
      </c>
      <c r="C12" s="145" t="str">
        <f>VLOOKUP(A12,concorrenti!A:B,2,0)</f>
        <v>CASTELLOTTI</v>
      </c>
      <c r="D12" s="145" t="str">
        <f>VLOOKUP(A12,concorrenti!A:E,5,0)</f>
        <v>X</v>
      </c>
      <c r="E12" s="5" t="s">
        <v>101</v>
      </c>
      <c r="F12" s="5" t="s">
        <v>779</v>
      </c>
      <c r="G12" s="5">
        <v>1976</v>
      </c>
      <c r="H12" s="8"/>
      <c r="I12" s="5">
        <v>190</v>
      </c>
      <c r="J12" s="122">
        <f t="shared" ref="J12:J25" si="0">IF(D12&lt;&gt;0,((1+RIGHT(G12,2)/100)-0.1),(1+RIGHT(G12,2)/100))</f>
        <v>1.66</v>
      </c>
      <c r="K12" s="122">
        <f t="shared" ref="K12:K38" si="1">+J12*I12</f>
        <v>315.39999999999998</v>
      </c>
      <c r="L12" s="8"/>
      <c r="M12" s="8">
        <v>1</v>
      </c>
      <c r="N12" s="8">
        <f>VLOOKUP(M12,Regolamento!A:B,2,1)</f>
        <v>50</v>
      </c>
      <c r="O12" s="122">
        <f t="shared" ref="O12:O38" si="2">1+F$5/100</f>
        <v>1.63</v>
      </c>
      <c r="P12" s="122">
        <f t="shared" ref="P12:P38" si="3">1+F$6/100</f>
        <v>1.35</v>
      </c>
      <c r="Q12" s="155">
        <f t="shared" ref="Q12:Q38" si="4">IF(I12&lt;&gt;0,+N12*O12*P12,0)</f>
        <v>110.02500000000001</v>
      </c>
      <c r="R12" s="8"/>
      <c r="S12" s="155">
        <f>+I12/F$5</f>
        <v>3.0158730158730158</v>
      </c>
      <c r="AA12" s="4"/>
      <c r="AB12" s="48"/>
    </row>
    <row r="13" spans="1:28" x14ac:dyDescent="0.25">
      <c r="A13" t="s">
        <v>748</v>
      </c>
      <c r="B13" s="5">
        <v>3</v>
      </c>
      <c r="C13" s="145" t="str">
        <f>VLOOKUP(A13,concorrenti!A:B,2,0)</f>
        <v>CASTELLOTTI</v>
      </c>
      <c r="D13" s="145">
        <f>VLOOKUP(A13,concorrenti!A:E,5,0)</f>
        <v>0</v>
      </c>
      <c r="E13" s="5" t="s">
        <v>102</v>
      </c>
      <c r="F13" s="5" t="s">
        <v>780</v>
      </c>
      <c r="G13" s="5">
        <v>1946</v>
      </c>
      <c r="H13" s="8"/>
      <c r="I13" s="5">
        <v>230</v>
      </c>
      <c r="J13" s="122">
        <f t="shared" si="0"/>
        <v>1.46</v>
      </c>
      <c r="K13" s="122">
        <f t="shared" si="1"/>
        <v>335.8</v>
      </c>
      <c r="L13" s="8"/>
      <c r="M13" s="8">
        <v>2</v>
      </c>
      <c r="N13" s="8">
        <f>VLOOKUP(M13,Regolamento!A:B,2,1)</f>
        <v>45</v>
      </c>
      <c r="O13" s="122">
        <f t="shared" si="2"/>
        <v>1.63</v>
      </c>
      <c r="P13" s="122">
        <f t="shared" si="3"/>
        <v>1.35</v>
      </c>
      <c r="Q13" s="155">
        <f t="shared" si="4"/>
        <v>99.022499999999994</v>
      </c>
      <c r="R13" s="8"/>
      <c r="S13" s="155">
        <f t="shared" ref="S13:S38" si="5">+I13/F$5</f>
        <v>3.6507936507936507</v>
      </c>
      <c r="AA13" s="4"/>
      <c r="AB13" s="48"/>
    </row>
    <row r="14" spans="1:28" x14ac:dyDescent="0.25">
      <c r="A14" t="s">
        <v>747</v>
      </c>
      <c r="B14" s="5">
        <v>1</v>
      </c>
      <c r="C14" s="145" t="str">
        <f>VLOOKUP(A14,concorrenti!A:B,2,0)</f>
        <v>CAVEC</v>
      </c>
      <c r="D14" s="145">
        <f>VLOOKUP(A14,concorrenti!A:E,5,0)</f>
        <v>0</v>
      </c>
      <c r="E14" s="5" t="s">
        <v>101</v>
      </c>
      <c r="F14" s="5" t="s">
        <v>341</v>
      </c>
      <c r="G14" s="5">
        <v>1938</v>
      </c>
      <c r="H14" s="8"/>
      <c r="I14" s="5">
        <v>262</v>
      </c>
      <c r="J14" s="122">
        <f t="shared" si="0"/>
        <v>1.38</v>
      </c>
      <c r="K14" s="122">
        <f t="shared" si="1"/>
        <v>361.55999999999995</v>
      </c>
      <c r="L14" s="8"/>
      <c r="M14" s="8">
        <v>3</v>
      </c>
      <c r="N14" s="8">
        <f>VLOOKUP(M14,Regolamento!A:B,2,1)</f>
        <v>41</v>
      </c>
      <c r="O14" s="122">
        <f t="shared" si="2"/>
        <v>1.63</v>
      </c>
      <c r="P14" s="122">
        <f t="shared" si="3"/>
        <v>1.35</v>
      </c>
      <c r="Q14" s="155">
        <f t="shared" si="4"/>
        <v>90.220500000000001</v>
      </c>
      <c r="R14" s="8"/>
      <c r="S14" s="155">
        <f t="shared" si="5"/>
        <v>4.1587301587301591</v>
      </c>
      <c r="AA14" s="4"/>
      <c r="AB14" s="48"/>
    </row>
    <row r="15" spans="1:28" s="8" customFormat="1" x14ac:dyDescent="0.25">
      <c r="A15" t="s">
        <v>749</v>
      </c>
      <c r="B15" s="5">
        <v>4</v>
      </c>
      <c r="C15" s="145" t="str">
        <f>VLOOKUP(A15,concorrenti!A:B,2,0)</f>
        <v>OROBICO</v>
      </c>
      <c r="D15" s="145">
        <f>VLOOKUP(A15,concorrenti!A:E,5,0)</f>
        <v>0</v>
      </c>
      <c r="E15" s="5" t="s">
        <v>166</v>
      </c>
      <c r="F15" s="5" t="s">
        <v>781</v>
      </c>
      <c r="G15" s="5">
        <v>1954</v>
      </c>
      <c r="I15" s="5">
        <v>283</v>
      </c>
      <c r="J15" s="122">
        <f t="shared" si="0"/>
        <v>1.54</v>
      </c>
      <c r="K15" s="122">
        <f t="shared" si="1"/>
        <v>435.82</v>
      </c>
      <c r="M15" s="8">
        <v>4</v>
      </c>
      <c r="N15" s="8">
        <f>VLOOKUP(M15,Regolamento!A:B,2,1)</f>
        <v>38</v>
      </c>
      <c r="O15" s="122">
        <f t="shared" si="2"/>
        <v>1.63</v>
      </c>
      <c r="P15" s="122">
        <f t="shared" si="3"/>
        <v>1.35</v>
      </c>
      <c r="Q15" s="155">
        <f t="shared" si="4"/>
        <v>83.619</v>
      </c>
      <c r="S15" s="155">
        <f t="shared" si="5"/>
        <v>4.4920634920634921</v>
      </c>
      <c r="U15"/>
      <c r="Z15"/>
      <c r="AA15" s="4"/>
      <c r="AB15" s="48"/>
    </row>
    <row r="16" spans="1:28" x14ac:dyDescent="0.25">
      <c r="A16" t="s">
        <v>755</v>
      </c>
      <c r="B16" s="5">
        <v>15</v>
      </c>
      <c r="C16" s="145" t="str">
        <f>VLOOKUP(A16,concorrenti!A:B,2,0)</f>
        <v>OROBICO</v>
      </c>
      <c r="D16" s="145">
        <f>VLOOKUP(A16,concorrenti!A:E,5,0)</f>
        <v>0</v>
      </c>
      <c r="E16" s="5" t="s">
        <v>164</v>
      </c>
      <c r="F16" s="5" t="s">
        <v>782</v>
      </c>
      <c r="G16" s="5">
        <v>1972</v>
      </c>
      <c r="H16" s="9"/>
      <c r="I16" s="5">
        <v>265</v>
      </c>
      <c r="J16" s="122">
        <f t="shared" si="0"/>
        <v>1.72</v>
      </c>
      <c r="K16" s="122">
        <f t="shared" si="1"/>
        <v>455.8</v>
      </c>
      <c r="L16" s="8"/>
      <c r="M16" s="8">
        <v>5</v>
      </c>
      <c r="N16" s="8">
        <f>VLOOKUP(M16,Regolamento!A:B,2,1)</f>
        <v>36</v>
      </c>
      <c r="O16" s="122">
        <f t="shared" si="2"/>
        <v>1.63</v>
      </c>
      <c r="P16" s="122">
        <f t="shared" si="3"/>
        <v>1.35</v>
      </c>
      <c r="Q16" s="155">
        <f t="shared" si="4"/>
        <v>79.217999999999989</v>
      </c>
      <c r="R16" s="8"/>
      <c r="S16" s="155">
        <f t="shared" si="5"/>
        <v>4.2063492063492065</v>
      </c>
      <c r="AA16" s="4"/>
      <c r="AB16" s="48"/>
    </row>
    <row r="17" spans="1:28" x14ac:dyDescent="0.25">
      <c r="A17" t="s">
        <v>751</v>
      </c>
      <c r="B17" s="5">
        <v>7</v>
      </c>
      <c r="C17" s="145" t="str">
        <f>VLOOKUP(A17,concorrenti!A:B,2,0)</f>
        <v>CAVEM</v>
      </c>
      <c r="D17" s="145">
        <f>VLOOKUP(A17,concorrenti!A:E,5,0)</f>
        <v>0</v>
      </c>
      <c r="E17" s="5" t="s">
        <v>432</v>
      </c>
      <c r="F17" s="5" t="s">
        <v>783</v>
      </c>
      <c r="G17" s="5">
        <v>1965</v>
      </c>
      <c r="H17" s="8"/>
      <c r="I17" s="5">
        <v>285</v>
      </c>
      <c r="J17" s="122">
        <f t="shared" si="0"/>
        <v>1.65</v>
      </c>
      <c r="K17" s="122">
        <f t="shared" si="1"/>
        <v>470.25</v>
      </c>
      <c r="L17" s="9"/>
      <c r="M17" s="8">
        <v>6</v>
      </c>
      <c r="N17" s="8">
        <f>VLOOKUP(M17,Regolamento!A:B,2,1)</f>
        <v>35</v>
      </c>
      <c r="O17" s="122">
        <f t="shared" si="2"/>
        <v>1.63</v>
      </c>
      <c r="P17" s="122">
        <f t="shared" si="3"/>
        <v>1.35</v>
      </c>
      <c r="Q17" s="155">
        <f t="shared" si="4"/>
        <v>77.017499999999998</v>
      </c>
      <c r="R17" s="8"/>
      <c r="S17" s="155">
        <f t="shared" si="5"/>
        <v>4.5238095238095237</v>
      </c>
      <c r="AA17" s="4"/>
      <c r="AB17" s="48"/>
    </row>
    <row r="18" spans="1:28" x14ac:dyDescent="0.25">
      <c r="A18" t="s">
        <v>756</v>
      </c>
      <c r="B18" s="5">
        <v>16</v>
      </c>
      <c r="C18" s="145" t="str">
        <f>VLOOKUP(A18,concorrenti!A:B,2,0)</f>
        <v>VAMS</v>
      </c>
      <c r="D18" s="145">
        <f>VLOOKUP(A18,concorrenti!A:E,5,0)</f>
        <v>0</v>
      </c>
      <c r="E18" s="5" t="s">
        <v>164</v>
      </c>
      <c r="F18" s="5" t="s">
        <v>782</v>
      </c>
      <c r="G18" s="5">
        <v>1972</v>
      </c>
      <c r="H18" s="8"/>
      <c r="I18" s="5">
        <v>275</v>
      </c>
      <c r="J18" s="122">
        <f t="shared" si="0"/>
        <v>1.72</v>
      </c>
      <c r="K18" s="122">
        <f t="shared" si="1"/>
        <v>473</v>
      </c>
      <c r="L18" s="8"/>
      <c r="M18" s="8">
        <v>7</v>
      </c>
      <c r="N18" s="8">
        <f>VLOOKUP(M18,Regolamento!A:B,2,1)</f>
        <v>34</v>
      </c>
      <c r="O18" s="122">
        <f t="shared" si="2"/>
        <v>1.63</v>
      </c>
      <c r="P18" s="122">
        <f t="shared" si="3"/>
        <v>1.35</v>
      </c>
      <c r="Q18" s="155">
        <f t="shared" si="4"/>
        <v>74.816999999999993</v>
      </c>
      <c r="R18" s="8"/>
      <c r="S18" s="155">
        <f t="shared" si="5"/>
        <v>4.3650793650793647</v>
      </c>
      <c r="AA18" s="4"/>
      <c r="AB18" s="48"/>
    </row>
    <row r="19" spans="1:28" x14ac:dyDescent="0.25">
      <c r="A19" t="s">
        <v>760</v>
      </c>
      <c r="B19" s="5">
        <v>21</v>
      </c>
      <c r="C19" s="145" t="str">
        <f>VLOOKUP(A19,concorrenti!A:B,2,0)</f>
        <v>CASTELLOTTI</v>
      </c>
      <c r="D19" s="145">
        <f>VLOOKUP(A19,concorrenti!A:E,5,0)</f>
        <v>0</v>
      </c>
      <c r="E19" s="5" t="s">
        <v>165</v>
      </c>
      <c r="F19" s="5" t="s">
        <v>784</v>
      </c>
      <c r="G19" s="5">
        <v>1974</v>
      </c>
      <c r="H19" s="8"/>
      <c r="I19" s="5">
        <v>324</v>
      </c>
      <c r="J19" s="122">
        <f t="shared" si="0"/>
        <v>1.74</v>
      </c>
      <c r="K19" s="122">
        <f t="shared" si="1"/>
        <v>563.76</v>
      </c>
      <c r="L19" s="8"/>
      <c r="M19" s="8">
        <v>8</v>
      </c>
      <c r="N19" s="8">
        <f>VLOOKUP(M19,Regolamento!A:B,2,1)</f>
        <v>33</v>
      </c>
      <c r="O19" s="122">
        <f t="shared" si="2"/>
        <v>1.63</v>
      </c>
      <c r="P19" s="122">
        <f t="shared" si="3"/>
        <v>1.35</v>
      </c>
      <c r="Q19" s="155">
        <f t="shared" si="4"/>
        <v>72.616500000000002</v>
      </c>
      <c r="R19" s="8"/>
      <c r="S19" s="155">
        <f t="shared" si="5"/>
        <v>5.1428571428571432</v>
      </c>
      <c r="AA19" s="4"/>
      <c r="AB19" s="48"/>
    </row>
    <row r="20" spans="1:28" s="142" customFormat="1" x14ac:dyDescent="0.25">
      <c r="A20" t="s">
        <v>953</v>
      </c>
      <c r="B20" s="5">
        <v>14</v>
      </c>
      <c r="C20" s="145" t="str">
        <f>VLOOKUP(A20,concorrenti!A:B,2,0)</f>
        <v xml:space="preserve"> CAVEC</v>
      </c>
      <c r="D20" s="145">
        <f>VLOOKUP(A20,concorrenti!A:E,5,0)</f>
        <v>0</v>
      </c>
      <c r="E20" s="5" t="s">
        <v>101</v>
      </c>
      <c r="F20" s="5" t="s">
        <v>785</v>
      </c>
      <c r="G20" s="5">
        <v>1971</v>
      </c>
      <c r="H20" s="8"/>
      <c r="I20" s="5">
        <v>371</v>
      </c>
      <c r="J20" s="122">
        <f t="shared" si="0"/>
        <v>1.71</v>
      </c>
      <c r="K20" s="122">
        <f t="shared" si="1"/>
        <v>634.41</v>
      </c>
      <c r="L20" s="8"/>
      <c r="M20" s="8">
        <v>9</v>
      </c>
      <c r="N20" s="8">
        <f>VLOOKUP(M20,Regolamento!A:B,2,1)</f>
        <v>32</v>
      </c>
      <c r="O20" s="122">
        <f t="shared" si="2"/>
        <v>1.63</v>
      </c>
      <c r="P20" s="122">
        <f t="shared" si="3"/>
        <v>1.35</v>
      </c>
      <c r="Q20" s="155">
        <f t="shared" si="4"/>
        <v>70.415999999999997</v>
      </c>
      <c r="R20" s="8"/>
      <c r="S20" s="155">
        <f t="shared" si="5"/>
        <v>5.8888888888888893</v>
      </c>
      <c r="U20"/>
      <c r="Z20"/>
      <c r="AA20" s="4"/>
      <c r="AB20" s="48"/>
    </row>
    <row r="21" spans="1:28" x14ac:dyDescent="0.25">
      <c r="A21" t="s">
        <v>765</v>
      </c>
      <c r="B21" s="5">
        <v>26</v>
      </c>
      <c r="C21" s="145" t="str">
        <f>VLOOKUP(A21,concorrenti!A:B,2,0)</f>
        <v>CASTELLOTTI</v>
      </c>
      <c r="D21" s="145">
        <f>VLOOKUP(A21,concorrenti!A:E,5,0)</f>
        <v>0</v>
      </c>
      <c r="E21" s="5" t="s">
        <v>101</v>
      </c>
      <c r="F21" s="5" t="s">
        <v>787</v>
      </c>
      <c r="G21" s="5">
        <v>1983</v>
      </c>
      <c r="H21" s="8"/>
      <c r="I21" s="5">
        <v>375</v>
      </c>
      <c r="J21" s="122">
        <f t="shared" si="0"/>
        <v>1.83</v>
      </c>
      <c r="K21" s="122">
        <f t="shared" si="1"/>
        <v>686.25</v>
      </c>
      <c r="L21" s="8"/>
      <c r="M21" s="8">
        <v>10</v>
      </c>
      <c r="N21" s="8">
        <f>VLOOKUP(M21,Regolamento!A:B,2,1)</f>
        <v>31</v>
      </c>
      <c r="O21" s="122">
        <f t="shared" si="2"/>
        <v>1.63</v>
      </c>
      <c r="P21" s="122">
        <f t="shared" si="3"/>
        <v>1.35</v>
      </c>
      <c r="Q21" s="155">
        <f t="shared" si="4"/>
        <v>68.215499999999992</v>
      </c>
      <c r="R21" s="8"/>
      <c r="S21" s="155">
        <f t="shared" si="5"/>
        <v>5.9523809523809526</v>
      </c>
      <c r="AA21" s="4"/>
      <c r="AB21" s="48"/>
    </row>
    <row r="22" spans="1:28" x14ac:dyDescent="0.25">
      <c r="A22" t="s">
        <v>764</v>
      </c>
      <c r="B22" s="5">
        <v>25</v>
      </c>
      <c r="C22" s="145" t="str">
        <f>VLOOKUP(A22,concorrenti!A:B,2,0)</f>
        <v>CASTELLOTTI</v>
      </c>
      <c r="D22" s="145">
        <f>VLOOKUP(A22,concorrenti!A:E,5,0)</f>
        <v>0</v>
      </c>
      <c r="E22" s="5" t="s">
        <v>101</v>
      </c>
      <c r="F22" s="5" t="s">
        <v>707</v>
      </c>
      <c r="G22" s="5">
        <v>1980</v>
      </c>
      <c r="H22" s="8"/>
      <c r="I22" s="5">
        <v>394</v>
      </c>
      <c r="J22" s="122">
        <f t="shared" si="0"/>
        <v>1.8</v>
      </c>
      <c r="K22" s="122">
        <f t="shared" si="1"/>
        <v>709.2</v>
      </c>
      <c r="L22" s="8"/>
      <c r="M22" s="8">
        <v>11</v>
      </c>
      <c r="N22" s="8">
        <f>VLOOKUP(M22,Regolamento!A:B,2,1)</f>
        <v>30</v>
      </c>
      <c r="O22" s="122">
        <f t="shared" si="2"/>
        <v>1.63</v>
      </c>
      <c r="P22" s="122">
        <f t="shared" si="3"/>
        <v>1.35</v>
      </c>
      <c r="Q22" s="155">
        <f t="shared" si="4"/>
        <v>66.015000000000001</v>
      </c>
      <c r="R22" s="8"/>
      <c r="S22" s="155">
        <f t="shared" si="5"/>
        <v>6.253968253968254</v>
      </c>
      <c r="AA22" s="4"/>
      <c r="AB22" s="48"/>
    </row>
    <row r="23" spans="1:28" x14ac:dyDescent="0.25">
      <c r="A23" t="s">
        <v>752</v>
      </c>
      <c r="B23" s="5">
        <v>9</v>
      </c>
      <c r="C23" s="145" t="str">
        <f>VLOOKUP(A23,concorrenti!A:B,2,0)</f>
        <v>VALTELLINA</v>
      </c>
      <c r="D23" s="145">
        <f>VLOOKUP(A23,concorrenti!A:E,5,0)</f>
        <v>0</v>
      </c>
      <c r="E23" s="5" t="s">
        <v>101</v>
      </c>
      <c r="F23" s="5" t="s">
        <v>461</v>
      </c>
      <c r="G23" s="5">
        <v>1969</v>
      </c>
      <c r="H23" s="8"/>
      <c r="I23" s="5">
        <v>535</v>
      </c>
      <c r="J23" s="122">
        <f t="shared" si="0"/>
        <v>1.69</v>
      </c>
      <c r="K23" s="122">
        <f t="shared" si="1"/>
        <v>904.15</v>
      </c>
      <c r="L23" s="8"/>
      <c r="M23" s="8">
        <v>12</v>
      </c>
      <c r="N23" s="8">
        <f>VLOOKUP(M23,Regolamento!A:B,2,1)</f>
        <v>29</v>
      </c>
      <c r="O23" s="122">
        <f t="shared" si="2"/>
        <v>1.63</v>
      </c>
      <c r="P23" s="122">
        <f t="shared" si="3"/>
        <v>1.35</v>
      </c>
      <c r="Q23" s="155">
        <f t="shared" si="4"/>
        <v>63.814499999999995</v>
      </c>
      <c r="R23" s="8"/>
      <c r="S23" s="155">
        <f t="shared" si="5"/>
        <v>8.4920634920634921</v>
      </c>
      <c r="AA23" s="4"/>
      <c r="AB23" s="48"/>
    </row>
    <row r="24" spans="1:28" x14ac:dyDescent="0.25">
      <c r="A24" t="s">
        <v>770</v>
      </c>
      <c r="B24" s="5">
        <v>32</v>
      </c>
      <c r="C24" s="145" t="str">
        <f>VLOOKUP(A24,concorrenti!A:B,2,0)</f>
        <v>CASTELLOTTI</v>
      </c>
      <c r="D24" s="145">
        <f>VLOOKUP(A24,concorrenti!A:E,5,0)</f>
        <v>0</v>
      </c>
      <c r="E24" s="5" t="s">
        <v>101</v>
      </c>
      <c r="F24" s="5" t="s">
        <v>54</v>
      </c>
      <c r="G24" s="5">
        <v>1993</v>
      </c>
      <c r="H24" s="8"/>
      <c r="I24" s="5">
        <v>520</v>
      </c>
      <c r="J24" s="122">
        <f t="shared" si="0"/>
        <v>1.9300000000000002</v>
      </c>
      <c r="K24" s="122">
        <f t="shared" si="1"/>
        <v>1003.6000000000001</v>
      </c>
      <c r="L24" s="8"/>
      <c r="M24" s="8">
        <v>13</v>
      </c>
      <c r="N24" s="8">
        <f>VLOOKUP(M24,Regolamento!A:B,2,1)</f>
        <v>28</v>
      </c>
      <c r="O24" s="122">
        <f t="shared" si="2"/>
        <v>1.63</v>
      </c>
      <c r="P24" s="122">
        <f t="shared" si="3"/>
        <v>1.35</v>
      </c>
      <c r="Q24" s="155">
        <f t="shared" si="4"/>
        <v>61.614000000000004</v>
      </c>
      <c r="R24" s="8"/>
      <c r="S24" s="155">
        <f t="shared" si="5"/>
        <v>8.2539682539682548</v>
      </c>
      <c r="AA24" s="4"/>
      <c r="AB24" s="48"/>
    </row>
    <row r="25" spans="1:28" x14ac:dyDescent="0.25">
      <c r="A25" t="s">
        <v>757</v>
      </c>
      <c r="B25" s="5">
        <v>18</v>
      </c>
      <c r="C25" s="145" t="str">
        <f>VLOOKUP(A25,concorrenti!A:B,2,0)</f>
        <v>CMAE</v>
      </c>
      <c r="D25" s="145">
        <f>VLOOKUP(A25,concorrenti!A:E,5,0)</f>
        <v>0</v>
      </c>
      <c r="E25" s="5" t="s">
        <v>167</v>
      </c>
      <c r="F25" s="5" t="s">
        <v>788</v>
      </c>
      <c r="G25" s="5">
        <v>1973</v>
      </c>
      <c r="H25" s="8"/>
      <c r="I25" s="5">
        <v>712</v>
      </c>
      <c r="J25" s="122">
        <f t="shared" si="0"/>
        <v>1.73</v>
      </c>
      <c r="K25" s="122">
        <f t="shared" si="1"/>
        <v>1231.76</v>
      </c>
      <c r="L25" s="8"/>
      <c r="M25" s="8">
        <v>14</v>
      </c>
      <c r="N25" s="8">
        <f>VLOOKUP(M25,Regolamento!A:B,2,1)</f>
        <v>27</v>
      </c>
      <c r="O25" s="122">
        <f t="shared" si="2"/>
        <v>1.63</v>
      </c>
      <c r="P25" s="122">
        <f t="shared" si="3"/>
        <v>1.35</v>
      </c>
      <c r="Q25" s="155">
        <f t="shared" si="4"/>
        <v>59.413499999999999</v>
      </c>
      <c r="R25" s="8"/>
      <c r="S25" s="155">
        <f t="shared" si="5"/>
        <v>11.301587301587302</v>
      </c>
      <c r="AA25" s="4"/>
      <c r="AB25" s="48"/>
    </row>
    <row r="26" spans="1:28" x14ac:dyDescent="0.25">
      <c r="A26" s="245" t="s">
        <v>773</v>
      </c>
      <c r="B26" s="5">
        <v>36</v>
      </c>
      <c r="C26" s="145" t="str">
        <f>VLOOKUP(A26,concorrenti!A:B,2,0)</f>
        <v>CMAE</v>
      </c>
      <c r="D26" s="145">
        <f>VLOOKUP(A26,concorrenti!A:E,5,0)</f>
        <v>0</v>
      </c>
      <c r="E26" s="5" t="s">
        <v>340</v>
      </c>
      <c r="F26" s="5" t="s">
        <v>786</v>
      </c>
      <c r="G26" s="5">
        <v>2000</v>
      </c>
      <c r="H26" s="8"/>
      <c r="I26" s="5">
        <v>647</v>
      </c>
      <c r="J26" s="122">
        <f>IF(D26&lt;&gt;0,((1+RIGHT(G26,2)/100)-0.1),(1+RIGHT(G26,2)/100))+1</f>
        <v>2</v>
      </c>
      <c r="K26" s="122">
        <f t="shared" si="1"/>
        <v>1294</v>
      </c>
      <c r="L26" s="8"/>
      <c r="M26" s="8">
        <v>15</v>
      </c>
      <c r="N26" s="8">
        <f>VLOOKUP(M26,Regolamento!A:B,2,1)</f>
        <v>26</v>
      </c>
      <c r="O26" s="122">
        <f t="shared" si="2"/>
        <v>1.63</v>
      </c>
      <c r="P26" s="122">
        <f t="shared" si="3"/>
        <v>1.35</v>
      </c>
      <c r="Q26" s="155">
        <f t="shared" si="4"/>
        <v>57.213000000000001</v>
      </c>
      <c r="R26" s="8"/>
      <c r="S26" s="155">
        <f t="shared" si="5"/>
        <v>10.269841269841271</v>
      </c>
      <c r="AA26" s="4"/>
      <c r="AB26" s="48"/>
    </row>
    <row r="27" spans="1:28" x14ac:dyDescent="0.25">
      <c r="A27" t="s">
        <v>767</v>
      </c>
      <c r="B27" s="5">
        <v>28</v>
      </c>
      <c r="C27" s="145" t="str">
        <f>VLOOKUP(A27,concorrenti!A:B,2,0)</f>
        <v>OROBICO</v>
      </c>
      <c r="D27" s="145">
        <f>VLOOKUP(A27,concorrenti!A:E,5,0)</f>
        <v>0</v>
      </c>
      <c r="E27" s="5" t="s">
        <v>165</v>
      </c>
      <c r="F27" s="5" t="s">
        <v>789</v>
      </c>
      <c r="G27" s="5">
        <v>1988</v>
      </c>
      <c r="H27" s="8"/>
      <c r="I27" s="5">
        <v>817</v>
      </c>
      <c r="J27" s="122">
        <f t="shared" ref="J27:J32" si="6">IF(D27&lt;&gt;0,((1+RIGHT(G27,2)/100)-0.1),(1+RIGHT(G27,2)/100))</f>
        <v>1.88</v>
      </c>
      <c r="K27" s="122">
        <f t="shared" si="1"/>
        <v>1535.9599999999998</v>
      </c>
      <c r="L27" s="8"/>
      <c r="M27" s="8">
        <v>16</v>
      </c>
      <c r="N27" s="8">
        <f>VLOOKUP(M27,Regolamento!A:B,2,1)</f>
        <v>25</v>
      </c>
      <c r="O27" s="122">
        <f t="shared" si="2"/>
        <v>1.63</v>
      </c>
      <c r="P27" s="122">
        <f t="shared" si="3"/>
        <v>1.35</v>
      </c>
      <c r="Q27" s="155">
        <f t="shared" si="4"/>
        <v>55.012500000000003</v>
      </c>
      <c r="R27" s="8"/>
      <c r="S27" s="155">
        <f t="shared" si="5"/>
        <v>12.968253968253968</v>
      </c>
      <c r="AA27" s="4"/>
      <c r="AB27" s="48"/>
    </row>
    <row r="28" spans="1:28" x14ac:dyDescent="0.25">
      <c r="A28" t="s">
        <v>758</v>
      </c>
      <c r="B28" s="5">
        <v>19</v>
      </c>
      <c r="C28" s="145" t="str">
        <f>VLOOKUP(A28,concorrenti!A:B,2,0)</f>
        <v>CMAE</v>
      </c>
      <c r="D28" s="145">
        <f>VLOOKUP(A28,concorrenti!A:E,5,0)</f>
        <v>0</v>
      </c>
      <c r="E28" s="5" t="s">
        <v>778</v>
      </c>
      <c r="F28" s="5" t="s">
        <v>790</v>
      </c>
      <c r="G28" s="5">
        <v>1974</v>
      </c>
      <c r="H28" s="8"/>
      <c r="I28" s="5">
        <v>884</v>
      </c>
      <c r="J28" s="122">
        <f t="shared" si="6"/>
        <v>1.74</v>
      </c>
      <c r="K28" s="122">
        <f t="shared" si="1"/>
        <v>1538.16</v>
      </c>
      <c r="L28" s="8"/>
      <c r="M28" s="8">
        <v>17</v>
      </c>
      <c r="N28" s="8">
        <f>VLOOKUP(M28,Regolamento!A:B,2,1)</f>
        <v>24</v>
      </c>
      <c r="O28" s="122">
        <f t="shared" si="2"/>
        <v>1.63</v>
      </c>
      <c r="P28" s="122">
        <f t="shared" si="3"/>
        <v>1.35</v>
      </c>
      <c r="Q28" s="155">
        <f t="shared" si="4"/>
        <v>52.811999999999998</v>
      </c>
      <c r="R28" s="8"/>
      <c r="S28" s="155">
        <f t="shared" si="5"/>
        <v>14.031746031746032</v>
      </c>
      <c r="AA28" s="4"/>
      <c r="AB28" s="48"/>
    </row>
    <row r="29" spans="1:28" x14ac:dyDescent="0.25">
      <c r="A29" t="s">
        <v>763</v>
      </c>
      <c r="B29" s="5">
        <v>24</v>
      </c>
      <c r="C29" s="145" t="str">
        <f>VLOOKUP(A29,concorrenti!A:B,2,0)</f>
        <v>CASTELLOTTI</v>
      </c>
      <c r="D29" s="145">
        <f>VLOOKUP(A29,concorrenti!A:E,5,0)</f>
        <v>0</v>
      </c>
      <c r="E29" s="5" t="s">
        <v>427</v>
      </c>
      <c r="F29" s="5" t="s">
        <v>791</v>
      </c>
      <c r="G29" s="5">
        <v>1979</v>
      </c>
      <c r="H29" s="8"/>
      <c r="I29" s="5">
        <v>1102</v>
      </c>
      <c r="J29" s="122">
        <f t="shared" si="6"/>
        <v>1.79</v>
      </c>
      <c r="K29" s="122">
        <f t="shared" si="1"/>
        <v>1972.58</v>
      </c>
      <c r="L29" s="8"/>
      <c r="M29" s="8">
        <v>18</v>
      </c>
      <c r="N29" s="8">
        <f>VLOOKUP(M29,Regolamento!A:B,2,1)</f>
        <v>23</v>
      </c>
      <c r="O29" s="122">
        <f t="shared" si="2"/>
        <v>1.63</v>
      </c>
      <c r="P29" s="122">
        <f t="shared" si="3"/>
        <v>1.35</v>
      </c>
      <c r="Q29" s="155">
        <f t="shared" si="4"/>
        <v>50.611499999999999</v>
      </c>
      <c r="R29" s="8"/>
      <c r="S29" s="155">
        <f t="shared" si="5"/>
        <v>17.49206349206349</v>
      </c>
      <c r="AA29" s="4"/>
      <c r="AB29" s="48"/>
    </row>
    <row r="30" spans="1:28" x14ac:dyDescent="0.25">
      <c r="A30" t="s">
        <v>759</v>
      </c>
      <c r="B30" s="5">
        <v>20</v>
      </c>
      <c r="C30" s="145" t="str">
        <f>VLOOKUP(A30,concorrenti!A:B,2,0)</f>
        <v>CMAE</v>
      </c>
      <c r="D30" s="145">
        <f>VLOOKUP(A30,concorrenti!A:E,5,0)</f>
        <v>0</v>
      </c>
      <c r="E30" s="5" t="s">
        <v>164</v>
      </c>
      <c r="F30" s="5" t="s">
        <v>792</v>
      </c>
      <c r="G30" s="5">
        <v>1974</v>
      </c>
      <c r="H30" s="8"/>
      <c r="I30" s="5">
        <v>1389</v>
      </c>
      <c r="J30" s="122">
        <f t="shared" si="6"/>
        <v>1.74</v>
      </c>
      <c r="K30" s="122">
        <f t="shared" si="1"/>
        <v>2416.86</v>
      </c>
      <c r="L30" s="8"/>
      <c r="M30" s="8">
        <v>19</v>
      </c>
      <c r="N30" s="8">
        <f>VLOOKUP(M30,Regolamento!A:B,2,1)</f>
        <v>22</v>
      </c>
      <c r="O30" s="122">
        <f t="shared" si="2"/>
        <v>1.63</v>
      </c>
      <c r="P30" s="122">
        <f t="shared" si="3"/>
        <v>1.35</v>
      </c>
      <c r="Q30" s="155">
        <f t="shared" si="4"/>
        <v>48.411000000000001</v>
      </c>
      <c r="R30" s="8"/>
      <c r="S30" s="155">
        <f t="shared" si="5"/>
        <v>22.047619047619047</v>
      </c>
      <c r="AA30" s="4"/>
      <c r="AB30" s="48"/>
    </row>
    <row r="31" spans="1:28" x14ac:dyDescent="0.25">
      <c r="A31" t="s">
        <v>762</v>
      </c>
      <c r="B31" s="5">
        <v>23</v>
      </c>
      <c r="C31" s="145" t="str">
        <f>VLOOKUP(A31,concorrenti!A:B,2,0)</f>
        <v>VCC CARDUCCI</v>
      </c>
      <c r="D31" s="145">
        <f>VLOOKUP(A31,concorrenti!A:E,5,0)</f>
        <v>0</v>
      </c>
      <c r="E31" s="5" t="s">
        <v>101</v>
      </c>
      <c r="F31" s="5" t="s">
        <v>707</v>
      </c>
      <c r="G31" s="5">
        <v>1979</v>
      </c>
      <c r="H31" s="8"/>
      <c r="I31" s="5">
        <v>1648</v>
      </c>
      <c r="J31" s="122">
        <f t="shared" si="6"/>
        <v>1.79</v>
      </c>
      <c r="K31" s="122">
        <f t="shared" si="1"/>
        <v>2949.92</v>
      </c>
      <c r="L31" s="8"/>
      <c r="M31" s="8">
        <v>20</v>
      </c>
      <c r="N31" s="8">
        <f>VLOOKUP(M31,Regolamento!A:B,2,1)</f>
        <v>21</v>
      </c>
      <c r="O31" s="122">
        <f t="shared" si="2"/>
        <v>1.63</v>
      </c>
      <c r="P31" s="122">
        <f t="shared" si="3"/>
        <v>1.35</v>
      </c>
      <c r="Q31" s="155">
        <f t="shared" si="4"/>
        <v>46.210499999999996</v>
      </c>
      <c r="R31" s="8"/>
      <c r="S31" s="155">
        <f t="shared" si="5"/>
        <v>26.158730158730158</v>
      </c>
      <c r="T31" s="48"/>
      <c r="AA31" s="4"/>
      <c r="AB31" s="48"/>
    </row>
    <row r="32" spans="1:28" x14ac:dyDescent="0.25">
      <c r="A32" s="247" t="s">
        <v>753</v>
      </c>
      <c r="B32" s="5">
        <v>11</v>
      </c>
      <c r="C32" s="145" t="str">
        <f>VLOOKUP(A32,concorrenti!A:B,2,0)</f>
        <v>CAVEC</v>
      </c>
      <c r="D32" s="145" t="str">
        <f>VLOOKUP(A32,concorrenti!A:E,5,0)</f>
        <v>X</v>
      </c>
      <c r="E32" s="5" t="s">
        <v>778</v>
      </c>
      <c r="F32" s="5" t="s">
        <v>793</v>
      </c>
      <c r="G32" s="5">
        <v>1953</v>
      </c>
      <c r="H32" s="8"/>
      <c r="I32" s="5">
        <v>2104</v>
      </c>
      <c r="J32" s="122">
        <f t="shared" si="6"/>
        <v>1.43</v>
      </c>
      <c r="K32" s="122">
        <f t="shared" si="1"/>
        <v>3008.72</v>
      </c>
      <c r="L32" s="8"/>
      <c r="M32" s="8">
        <v>21</v>
      </c>
      <c r="N32" s="8">
        <f>VLOOKUP(M32,Regolamento!A:B,2,1)</f>
        <v>20</v>
      </c>
      <c r="O32" s="122">
        <f t="shared" si="2"/>
        <v>1.63</v>
      </c>
      <c r="P32" s="122">
        <f t="shared" si="3"/>
        <v>1.35</v>
      </c>
      <c r="Q32" s="155">
        <f t="shared" si="4"/>
        <v>44.01</v>
      </c>
      <c r="R32" s="8"/>
      <c r="S32" s="155">
        <f t="shared" si="5"/>
        <v>33.396825396825399</v>
      </c>
      <c r="AA32" s="4"/>
      <c r="AB32" s="48"/>
    </row>
    <row r="33" spans="1:28" x14ac:dyDescent="0.25">
      <c r="A33" s="245" t="s">
        <v>511</v>
      </c>
      <c r="B33" s="5">
        <v>37</v>
      </c>
      <c r="C33" s="145" t="str">
        <f>VLOOKUP(A33,concorrenti!A:B,2,0)</f>
        <v>VCC CARDUCCI</v>
      </c>
      <c r="D33" s="145">
        <f>VLOOKUP(A33,concorrenti!A:E,5,0)</f>
        <v>0</v>
      </c>
      <c r="E33" s="5" t="s">
        <v>776</v>
      </c>
      <c r="F33" s="5" t="s">
        <v>794</v>
      </c>
      <c r="G33" s="5">
        <v>2002</v>
      </c>
      <c r="H33" s="8"/>
      <c r="I33" s="5">
        <v>3039</v>
      </c>
      <c r="J33" s="122">
        <f>IF(D33&lt;&gt;0,((1+RIGHT(G33,2)/100)-0.1),(1+RIGHT(G33,2)/100))+1</f>
        <v>2.02</v>
      </c>
      <c r="K33" s="122">
        <f t="shared" si="1"/>
        <v>6138.78</v>
      </c>
      <c r="L33" s="8"/>
      <c r="M33" s="8">
        <v>22</v>
      </c>
      <c r="N33" s="8">
        <f>VLOOKUP(M33,Regolamento!A:B,2,1)</f>
        <v>19</v>
      </c>
      <c r="O33" s="122">
        <f t="shared" si="2"/>
        <v>1.63</v>
      </c>
      <c r="P33" s="122">
        <f t="shared" si="3"/>
        <v>1.35</v>
      </c>
      <c r="Q33" s="155">
        <f t="shared" si="4"/>
        <v>41.8095</v>
      </c>
      <c r="R33" s="8"/>
      <c r="S33" s="155">
        <f t="shared" si="5"/>
        <v>48.238095238095241</v>
      </c>
      <c r="AA33" s="4"/>
      <c r="AB33" s="48"/>
    </row>
    <row r="34" spans="1:28" x14ac:dyDescent="0.25">
      <c r="A34" t="s">
        <v>766</v>
      </c>
      <c r="B34" s="5">
        <v>27</v>
      </c>
      <c r="C34" s="145" t="str">
        <f>VLOOKUP(A34,concorrenti!A:B,2,0)</f>
        <v>CLASSIC CLUB ITALIA</v>
      </c>
      <c r="D34" s="145">
        <f>VLOOKUP(A34,concorrenti!A:E,5,0)</f>
        <v>0</v>
      </c>
      <c r="E34" s="5" t="s">
        <v>512</v>
      </c>
      <c r="F34" s="5" t="s">
        <v>795</v>
      </c>
      <c r="G34" s="5">
        <v>1988</v>
      </c>
      <c r="H34" s="8"/>
      <c r="I34" s="5">
        <v>3322</v>
      </c>
      <c r="J34" s="122">
        <f>IF(D34&lt;&gt;0,((1+RIGHT(G34,2)/100)-0.1),(1+RIGHT(G34,2)/100))</f>
        <v>1.88</v>
      </c>
      <c r="K34" s="122">
        <f t="shared" si="1"/>
        <v>6245.36</v>
      </c>
      <c r="L34" s="8"/>
      <c r="M34" s="8">
        <v>23</v>
      </c>
      <c r="N34" s="8">
        <f>VLOOKUP(M34,Regolamento!A:B,2,1)</f>
        <v>18</v>
      </c>
      <c r="O34" s="122">
        <f t="shared" si="2"/>
        <v>1.63</v>
      </c>
      <c r="P34" s="122">
        <f t="shared" si="3"/>
        <v>1.35</v>
      </c>
      <c r="Q34" s="155">
        <f t="shared" si="4"/>
        <v>39.608999999999995</v>
      </c>
      <c r="R34" s="8"/>
      <c r="S34" s="155">
        <f t="shared" si="5"/>
        <v>52.730158730158728</v>
      </c>
      <c r="AA34" s="4"/>
      <c r="AB34" s="48"/>
    </row>
    <row r="35" spans="1:28" x14ac:dyDescent="0.25">
      <c r="A35" t="s">
        <v>768</v>
      </c>
      <c r="B35" s="5">
        <v>29</v>
      </c>
      <c r="C35" s="145" t="str">
        <f>VLOOKUP(A35,concorrenti!A:B,2,0)</f>
        <v>CASTELLOTTI</v>
      </c>
      <c r="D35" s="145">
        <f>VLOOKUP(A35,concorrenti!A:E,5,0)</f>
        <v>0</v>
      </c>
      <c r="E35" s="5" t="s">
        <v>778</v>
      </c>
      <c r="F35" s="5" t="s">
        <v>796</v>
      </c>
      <c r="G35" s="5">
        <v>1990</v>
      </c>
      <c r="H35" s="8"/>
      <c r="I35" s="5">
        <v>3401</v>
      </c>
      <c r="J35" s="122">
        <f>IF(D35&lt;&gt;0,((1+RIGHT(G35,2)/100)-0.1),(1+RIGHT(G35,2)/100))</f>
        <v>1.9</v>
      </c>
      <c r="K35" s="122">
        <f t="shared" si="1"/>
        <v>6461.9</v>
      </c>
      <c r="L35" s="8"/>
      <c r="M35" s="8">
        <v>24</v>
      </c>
      <c r="N35" s="8">
        <f>VLOOKUP(M35,Regolamento!A:B,2,1)</f>
        <v>17</v>
      </c>
      <c r="O35" s="122">
        <f t="shared" si="2"/>
        <v>1.63</v>
      </c>
      <c r="P35" s="122">
        <f t="shared" si="3"/>
        <v>1.35</v>
      </c>
      <c r="Q35" s="155">
        <f t="shared" si="4"/>
        <v>37.408499999999997</v>
      </c>
      <c r="R35" s="8"/>
      <c r="S35" s="155">
        <f t="shared" si="5"/>
        <v>53.984126984126981</v>
      </c>
      <c r="AA35" s="4"/>
      <c r="AB35" s="48"/>
    </row>
    <row r="36" spans="1:28" s="68" customFormat="1" x14ac:dyDescent="0.25">
      <c r="A36" t="s">
        <v>771</v>
      </c>
      <c r="B36" s="5">
        <v>33</v>
      </c>
      <c r="C36" s="145" t="str">
        <f>VLOOKUP(A36,concorrenti!A:B,2,0)</f>
        <v>CASTELLOTTI</v>
      </c>
      <c r="D36" s="145">
        <f>VLOOKUP(A36,concorrenti!A:E,5,0)</f>
        <v>0</v>
      </c>
      <c r="E36" s="5" t="s">
        <v>454</v>
      </c>
      <c r="F36" s="5" t="s">
        <v>797</v>
      </c>
      <c r="G36" s="5">
        <v>1994</v>
      </c>
      <c r="H36" s="8"/>
      <c r="I36" s="5">
        <v>4885</v>
      </c>
      <c r="J36" s="122">
        <f>IF(D36&lt;&gt;0,((1+RIGHT(G36,2)/100)-0.1),(1+RIGHT(G36,2)/100))</f>
        <v>1.94</v>
      </c>
      <c r="K36" s="122">
        <f t="shared" si="1"/>
        <v>9476.9</v>
      </c>
      <c r="L36" s="8"/>
      <c r="M36" s="8">
        <v>25</v>
      </c>
      <c r="N36" s="8">
        <f>VLOOKUP(M36,Regolamento!A:B,2,1)</f>
        <v>16</v>
      </c>
      <c r="O36" s="122">
        <f t="shared" si="2"/>
        <v>1.63</v>
      </c>
      <c r="P36" s="122">
        <f t="shared" si="3"/>
        <v>1.35</v>
      </c>
      <c r="Q36" s="155">
        <f t="shared" si="4"/>
        <v>35.207999999999998</v>
      </c>
      <c r="R36" s="8"/>
      <c r="S36" s="155">
        <f t="shared" si="5"/>
        <v>77.539682539682545</v>
      </c>
      <c r="U36"/>
      <c r="Z36"/>
      <c r="AA36" s="4"/>
      <c r="AB36" s="48"/>
    </row>
    <row r="37" spans="1:28" x14ac:dyDescent="0.25">
      <c r="A37" t="s">
        <v>769</v>
      </c>
      <c r="B37" s="5">
        <v>30</v>
      </c>
      <c r="C37" s="145" t="str">
        <f>VLOOKUP(A37,concorrenti!A:B,2,0)</f>
        <v>CMAE</v>
      </c>
      <c r="D37" s="145">
        <f>VLOOKUP(A37,concorrenti!A:E,5,0)</f>
        <v>0</v>
      </c>
      <c r="E37" s="5" t="s">
        <v>777</v>
      </c>
      <c r="F37" s="5" t="s">
        <v>798</v>
      </c>
      <c r="G37" s="5">
        <v>1990</v>
      </c>
      <c r="H37" s="8"/>
      <c r="I37" s="5">
        <v>6046</v>
      </c>
      <c r="J37" s="122">
        <f>IF(D37&lt;&gt;0,((1+RIGHT(G37,2)/100)-0.1),(1+RIGHT(G37,2)/100))</f>
        <v>1.9</v>
      </c>
      <c r="K37" s="122">
        <f t="shared" si="1"/>
        <v>11487.4</v>
      </c>
      <c r="L37" s="8"/>
      <c r="M37" s="8">
        <v>26</v>
      </c>
      <c r="N37" s="8">
        <f>VLOOKUP(M37,Regolamento!A:B,2,1)</f>
        <v>15</v>
      </c>
      <c r="O37" s="122">
        <f t="shared" si="2"/>
        <v>1.63</v>
      </c>
      <c r="P37" s="122">
        <f t="shared" si="3"/>
        <v>1.35</v>
      </c>
      <c r="Q37" s="155">
        <f t="shared" si="4"/>
        <v>33.0075</v>
      </c>
      <c r="R37" s="8"/>
      <c r="S37" s="155">
        <f t="shared" si="5"/>
        <v>95.968253968253961</v>
      </c>
      <c r="AA37" s="4"/>
      <c r="AB37" s="48"/>
    </row>
    <row r="38" spans="1:28" s="68" customFormat="1" x14ac:dyDescent="0.25">
      <c r="A38" s="245" t="s">
        <v>772</v>
      </c>
      <c r="B38" s="5">
        <v>34</v>
      </c>
      <c r="C38" s="145" t="str">
        <f>VLOOKUP(A38,concorrenti!A:B,2,0)</f>
        <v>VALTELLINA</v>
      </c>
      <c r="D38" s="145">
        <f>VLOOKUP(A38,concorrenti!A:E,5,0)</f>
        <v>0</v>
      </c>
      <c r="E38" s="5" t="s">
        <v>164</v>
      </c>
      <c r="F38" s="5" t="s">
        <v>799</v>
      </c>
      <c r="G38" s="5">
        <v>1999</v>
      </c>
      <c r="H38" s="8"/>
      <c r="I38" s="5">
        <v>8197</v>
      </c>
      <c r="J38" s="122">
        <f>IF(D38&lt;&gt;0,((1+RIGHT(G38,2)/100)-0.1),(1+RIGHT(G38,2)/100))</f>
        <v>1.99</v>
      </c>
      <c r="K38" s="122">
        <f t="shared" si="1"/>
        <v>16312.03</v>
      </c>
      <c r="L38" s="8"/>
      <c r="M38" s="8">
        <v>27</v>
      </c>
      <c r="N38" s="8">
        <f>VLOOKUP(M38,Regolamento!A:B,2,1)</f>
        <v>14</v>
      </c>
      <c r="O38" s="122">
        <f t="shared" si="2"/>
        <v>1.63</v>
      </c>
      <c r="P38" s="122">
        <f t="shared" si="3"/>
        <v>1.35</v>
      </c>
      <c r="Q38" s="155">
        <f t="shared" si="4"/>
        <v>30.807000000000002</v>
      </c>
      <c r="R38" s="8"/>
      <c r="S38" s="155">
        <f t="shared" si="5"/>
        <v>130.11111111111111</v>
      </c>
      <c r="U38"/>
      <c r="Z38"/>
      <c r="AA38" s="4"/>
      <c r="AB38" s="48"/>
    </row>
    <row r="39" spans="1:28" x14ac:dyDescent="0.25">
      <c r="B39" s="5"/>
      <c r="C39" s="145"/>
      <c r="D39" s="145"/>
      <c r="E39" s="5"/>
      <c r="F39" s="67"/>
      <c r="G39" s="5"/>
      <c r="H39" s="8"/>
      <c r="I39" s="5"/>
      <c r="J39" s="122"/>
      <c r="K39" s="122"/>
      <c r="L39" s="8"/>
      <c r="M39" s="8"/>
      <c r="N39" s="8"/>
      <c r="O39" s="122"/>
      <c r="P39" s="122"/>
      <c r="Q39" s="155"/>
      <c r="R39" s="8"/>
      <c r="S39" s="155"/>
      <c r="AA39" s="4"/>
      <c r="AB39" s="48"/>
    </row>
    <row r="40" spans="1:28" x14ac:dyDescent="0.25">
      <c r="B40" s="5"/>
      <c r="C40" s="145"/>
      <c r="D40" s="145"/>
      <c r="E40" s="5"/>
      <c r="F40" s="67"/>
      <c r="G40" s="5"/>
      <c r="H40" s="8"/>
      <c r="I40" s="5"/>
      <c r="J40" s="122"/>
      <c r="K40" s="122"/>
      <c r="L40" s="8"/>
      <c r="M40" s="8"/>
      <c r="N40" s="8"/>
      <c r="O40" s="122"/>
      <c r="P40" s="122"/>
      <c r="Q40" s="155"/>
      <c r="R40" s="8"/>
      <c r="S40" s="155"/>
      <c r="AA40" s="4"/>
      <c r="AB40" s="48"/>
    </row>
    <row r="41" spans="1:28" x14ac:dyDescent="0.25">
      <c r="J41" s="75"/>
      <c r="K41" s="75"/>
      <c r="Q41" s="15"/>
      <c r="AA41" s="4"/>
      <c r="AB41" s="48"/>
    </row>
    <row r="42" spans="1:28" x14ac:dyDescent="0.25">
      <c r="J42" s="75"/>
      <c r="K42" s="75"/>
      <c r="Q42" s="15"/>
      <c r="AA42" s="4"/>
      <c r="AB42" s="48"/>
    </row>
    <row r="43" spans="1:28" x14ac:dyDescent="0.25">
      <c r="A43" s="2" t="s">
        <v>460</v>
      </c>
      <c r="B43" s="2"/>
      <c r="C43" s="222"/>
      <c r="D43" s="222"/>
      <c r="F43" s="59"/>
      <c r="G43" s="59"/>
      <c r="I43" s="59"/>
      <c r="J43" s="75"/>
      <c r="K43" s="75"/>
      <c r="O43" s="75"/>
      <c r="P43" s="75"/>
      <c r="Q43" s="15"/>
      <c r="S43" s="15"/>
      <c r="AA43" s="4"/>
      <c r="AB43" s="48"/>
    </row>
    <row r="44" spans="1:28" x14ac:dyDescent="0.25">
      <c r="A44" t="s">
        <v>750</v>
      </c>
      <c r="B44" s="8"/>
      <c r="C44" s="145" t="str">
        <f>VLOOKUP(A44,concorrenti!A:B,2,0)</f>
        <v>MWVCC</v>
      </c>
      <c r="D44" s="145">
        <f>VLOOKUP(A44,concorrenti!A:E,5,0)</f>
        <v>0</v>
      </c>
      <c r="E44" s="5" t="s">
        <v>102</v>
      </c>
      <c r="F44" s="5" t="s">
        <v>800</v>
      </c>
      <c r="G44" s="5">
        <v>1954</v>
      </c>
      <c r="I44" s="5" t="s">
        <v>529</v>
      </c>
      <c r="J44" s="75"/>
      <c r="K44" s="75"/>
      <c r="Q44" s="15">
        <v>1E-3</v>
      </c>
      <c r="AA44" s="4"/>
      <c r="AB44" s="48"/>
    </row>
    <row r="45" spans="1:28" x14ac:dyDescent="0.25">
      <c r="A45" t="s">
        <v>754</v>
      </c>
      <c r="B45" s="8"/>
      <c r="C45" s="145" t="str">
        <f>VLOOKUP(A45,concorrenti!A:B,2,0)</f>
        <v>VAMS</v>
      </c>
      <c r="D45" s="145">
        <f>VLOOKUP(A45,concorrenti!A:E,5,0)</f>
        <v>0</v>
      </c>
      <c r="E45" s="5" t="s">
        <v>433</v>
      </c>
      <c r="F45" s="5" t="s">
        <v>801</v>
      </c>
      <c r="G45" s="5">
        <v>1970</v>
      </c>
      <c r="I45" s="5" t="s">
        <v>775</v>
      </c>
      <c r="J45" s="75"/>
      <c r="K45" s="75"/>
      <c r="Q45" s="15">
        <v>1E-3</v>
      </c>
    </row>
    <row r="46" spans="1:28" x14ac:dyDescent="0.25">
      <c r="C46" s="222"/>
      <c r="J46" s="75"/>
      <c r="K46" s="75"/>
    </row>
    <row r="47" spans="1:28" x14ac:dyDescent="0.25">
      <c r="C47" s="222"/>
      <c r="J47" s="75"/>
      <c r="K47" s="75"/>
      <c r="Q47" s="91">
        <f>SUM(Q12:Q45)</f>
        <v>1648.1764999999998</v>
      </c>
    </row>
    <row r="48" spans="1:28" x14ac:dyDescent="0.25">
      <c r="C48" s="222"/>
      <c r="J48" s="75"/>
      <c r="K48" s="75"/>
      <c r="Q48" s="48">
        <f>+Q47-Generale!H3</f>
        <v>0</v>
      </c>
      <c r="U48" s="237" t="s">
        <v>668</v>
      </c>
      <c r="V48" s="238"/>
      <c r="W48" s="153" t="s">
        <v>11</v>
      </c>
    </row>
    <row r="49" spans="3:23" x14ac:dyDescent="0.25">
      <c r="C49" s="222"/>
      <c r="J49" s="75"/>
      <c r="K49" s="75"/>
      <c r="U49" s="239" t="s">
        <v>362</v>
      </c>
      <c r="V49" s="240"/>
      <c r="W49" s="221"/>
    </row>
    <row r="50" spans="3:23" x14ac:dyDescent="0.25">
      <c r="C50" s="222"/>
      <c r="J50" s="75"/>
      <c r="K50" s="75"/>
      <c r="U50" s="2"/>
      <c r="V50" s="2"/>
      <c r="W50" s="2"/>
    </row>
    <row r="51" spans="3:23" x14ac:dyDescent="0.25">
      <c r="J51" s="75"/>
      <c r="K51" s="75"/>
    </row>
    <row r="52" spans="3:23" x14ac:dyDescent="0.25">
      <c r="J52" s="75"/>
      <c r="K52" s="75"/>
      <c r="U52" t="s">
        <v>670</v>
      </c>
      <c r="V52">
        <v>281.66000000000003</v>
      </c>
      <c r="W52">
        <v>15</v>
      </c>
    </row>
    <row r="53" spans="3:23" x14ac:dyDescent="0.25">
      <c r="J53" s="75"/>
      <c r="K53" s="75"/>
      <c r="U53" t="s">
        <v>92</v>
      </c>
      <c r="V53">
        <v>217.85</v>
      </c>
      <c r="W53">
        <v>12</v>
      </c>
    </row>
    <row r="54" spans="3:23" x14ac:dyDescent="0.25">
      <c r="J54" s="75"/>
      <c r="K54" s="75"/>
      <c r="U54" t="s">
        <v>314</v>
      </c>
      <c r="V54">
        <v>204.65</v>
      </c>
      <c r="W54">
        <v>10</v>
      </c>
    </row>
    <row r="55" spans="3:23" x14ac:dyDescent="0.25">
      <c r="J55" s="75"/>
      <c r="K55" s="75"/>
      <c r="U55" t="s">
        <v>108</v>
      </c>
      <c r="V55">
        <v>169.44</v>
      </c>
      <c r="W55">
        <v>8</v>
      </c>
    </row>
    <row r="56" spans="3:23" x14ac:dyDescent="0.25">
      <c r="J56" s="75"/>
      <c r="K56" s="75"/>
      <c r="U56" t="s">
        <v>94</v>
      </c>
      <c r="V56">
        <v>94.62</v>
      </c>
      <c r="W56">
        <v>7</v>
      </c>
    </row>
    <row r="57" spans="3:23" x14ac:dyDescent="0.25">
      <c r="J57" s="75"/>
      <c r="K57" s="75"/>
      <c r="U57" t="s">
        <v>317</v>
      </c>
      <c r="V57">
        <v>88.02</v>
      </c>
      <c r="W57">
        <v>6</v>
      </c>
    </row>
    <row r="58" spans="3:23" x14ac:dyDescent="0.25">
      <c r="J58" s="75"/>
      <c r="K58" s="75"/>
      <c r="U58" t="s">
        <v>64</v>
      </c>
      <c r="V58">
        <v>77.02</v>
      </c>
      <c r="W58">
        <v>5</v>
      </c>
    </row>
    <row r="59" spans="3:23" x14ac:dyDescent="0.25">
      <c r="J59" s="75"/>
      <c r="K59" s="75"/>
      <c r="U59" t="s">
        <v>63</v>
      </c>
      <c r="V59">
        <v>74.819999999999993</v>
      </c>
      <c r="W59">
        <v>4</v>
      </c>
    </row>
    <row r="60" spans="3:23" x14ac:dyDescent="0.25">
      <c r="J60" s="75"/>
      <c r="K60" s="75"/>
      <c r="U60" t="s">
        <v>107</v>
      </c>
      <c r="V60">
        <v>39.61</v>
      </c>
      <c r="W60">
        <v>2</v>
      </c>
    </row>
    <row r="61" spans="3:23" x14ac:dyDescent="0.25">
      <c r="J61" s="75"/>
      <c r="K61" s="75"/>
      <c r="U61" t="s">
        <v>456</v>
      </c>
      <c r="V61" s="256"/>
      <c r="W61">
        <v>2</v>
      </c>
    </row>
    <row r="62" spans="3:23" x14ac:dyDescent="0.25">
      <c r="J62" s="75"/>
      <c r="K62" s="75"/>
      <c r="U62" t="s">
        <v>355</v>
      </c>
      <c r="W62">
        <v>2</v>
      </c>
    </row>
    <row r="63" spans="3:23" x14ac:dyDescent="0.25">
      <c r="J63" s="75"/>
      <c r="K63" s="75"/>
      <c r="U63" t="s">
        <v>316</v>
      </c>
      <c r="W63">
        <v>2</v>
      </c>
    </row>
    <row r="64" spans="3:23" x14ac:dyDescent="0.25">
      <c r="J64" s="75"/>
      <c r="K64" s="75"/>
      <c r="U64" t="s">
        <v>106</v>
      </c>
      <c r="W64">
        <v>2</v>
      </c>
    </row>
    <row r="65" spans="10:23" x14ac:dyDescent="0.25">
      <c r="J65" s="75"/>
      <c r="K65" s="75"/>
      <c r="U65" t="s">
        <v>110</v>
      </c>
      <c r="W65">
        <v>2</v>
      </c>
    </row>
    <row r="66" spans="10:23" x14ac:dyDescent="0.25">
      <c r="J66" s="75"/>
      <c r="K66" s="75"/>
      <c r="U66" t="s">
        <v>395</v>
      </c>
      <c r="W66">
        <v>2</v>
      </c>
    </row>
    <row r="67" spans="10:23" x14ac:dyDescent="0.25">
      <c r="J67" s="75"/>
      <c r="K67" s="75"/>
      <c r="U67" t="s">
        <v>315</v>
      </c>
      <c r="W67">
        <v>2</v>
      </c>
    </row>
    <row r="68" spans="10:23" x14ac:dyDescent="0.25">
      <c r="J68" s="75"/>
      <c r="K68" s="75"/>
      <c r="U68" t="s">
        <v>745</v>
      </c>
      <c r="W68">
        <v>0</v>
      </c>
    </row>
    <row r="69" spans="10:23" x14ac:dyDescent="0.25">
      <c r="J69" s="75"/>
      <c r="K69" s="75"/>
      <c r="U69" t="s">
        <v>194</v>
      </c>
      <c r="W69">
        <v>0</v>
      </c>
    </row>
    <row r="70" spans="10:23" x14ac:dyDescent="0.25">
      <c r="J70" s="75"/>
      <c r="K70" s="75"/>
      <c r="U70" t="s">
        <v>364</v>
      </c>
      <c r="W70">
        <v>0</v>
      </c>
    </row>
    <row r="71" spans="10:23" x14ac:dyDescent="0.25">
      <c r="J71" s="75"/>
      <c r="K71" s="75"/>
      <c r="U71" t="s">
        <v>401</v>
      </c>
      <c r="W71">
        <v>0</v>
      </c>
    </row>
    <row r="72" spans="10:23" hidden="1" x14ac:dyDescent="0.25">
      <c r="J72" s="75"/>
      <c r="K72" s="75"/>
    </row>
    <row r="73" spans="10:23" hidden="1" x14ac:dyDescent="0.25">
      <c r="J73" s="75"/>
      <c r="K73" s="75"/>
    </row>
    <row r="74" spans="10:23" hidden="1" x14ac:dyDescent="0.25">
      <c r="J74" s="75"/>
      <c r="K74" s="75"/>
    </row>
    <row r="75" spans="10:23" hidden="1" x14ac:dyDescent="0.25">
      <c r="J75" s="75"/>
      <c r="K75" s="75"/>
    </row>
    <row r="76" spans="10:23" hidden="1" x14ac:dyDescent="0.25">
      <c r="J76" s="75"/>
      <c r="K76" s="75"/>
    </row>
    <row r="77" spans="10:23" hidden="1" x14ac:dyDescent="0.25">
      <c r="J77" s="75"/>
      <c r="K77" s="75"/>
    </row>
    <row r="78" spans="10:23" hidden="1" x14ac:dyDescent="0.25">
      <c r="J78" s="75"/>
      <c r="K78" s="75"/>
    </row>
    <row r="79" spans="10:23" hidden="1" x14ac:dyDescent="0.25">
      <c r="J79" s="75"/>
      <c r="K79" s="75"/>
    </row>
    <row r="80" spans="10:23" hidden="1" x14ac:dyDescent="0.25">
      <c r="J80" s="75"/>
      <c r="K80" s="75"/>
    </row>
    <row r="81" spans="10:11" hidden="1" x14ac:dyDescent="0.25">
      <c r="J81" s="75"/>
      <c r="K81" s="75"/>
    </row>
    <row r="82" spans="10:11" hidden="1" x14ac:dyDescent="0.25">
      <c r="J82" s="75"/>
      <c r="K82" s="75"/>
    </row>
    <row r="83" spans="10:11" hidden="1" x14ac:dyDescent="0.25">
      <c r="J83" s="75"/>
      <c r="K83" s="75"/>
    </row>
    <row r="84" spans="10:11" hidden="1" x14ac:dyDescent="0.25">
      <c r="J84" s="75"/>
      <c r="K84" s="75"/>
    </row>
    <row r="85" spans="10:11" hidden="1" x14ac:dyDescent="0.25">
      <c r="J85" s="75"/>
      <c r="K85" s="75"/>
    </row>
    <row r="86" spans="10:11" hidden="1" x14ac:dyDescent="0.25">
      <c r="J86" s="75"/>
      <c r="K86" s="75"/>
    </row>
    <row r="87" spans="10:11" hidden="1" x14ac:dyDescent="0.25">
      <c r="J87" s="75"/>
      <c r="K87" s="75"/>
    </row>
    <row r="88" spans="10:11" hidden="1" x14ac:dyDescent="0.25">
      <c r="J88" s="75"/>
      <c r="K88" s="75"/>
    </row>
    <row r="89" spans="10:11" hidden="1" x14ac:dyDescent="0.25">
      <c r="J89" s="75"/>
      <c r="K89" s="75"/>
    </row>
    <row r="90" spans="10:11" hidden="1" x14ac:dyDescent="0.25">
      <c r="J90" s="75"/>
      <c r="K90" s="75"/>
    </row>
    <row r="91" spans="10:11" hidden="1" x14ac:dyDescent="0.25">
      <c r="J91" s="75"/>
      <c r="K91" s="75"/>
    </row>
    <row r="92" spans="10:11" hidden="1" x14ac:dyDescent="0.25">
      <c r="J92" s="75"/>
      <c r="K92" s="75"/>
    </row>
    <row r="93" spans="10:11" hidden="1" x14ac:dyDescent="0.25">
      <c r="J93" s="75"/>
      <c r="K93" s="75"/>
    </row>
    <row r="94" spans="10:11" hidden="1" x14ac:dyDescent="0.25">
      <c r="J94" s="75"/>
      <c r="K94" s="75"/>
    </row>
    <row r="95" spans="10:11" hidden="1" x14ac:dyDescent="0.25">
      <c r="J95" s="75"/>
      <c r="K95" s="75"/>
    </row>
    <row r="96" spans="10:11" hidden="1" x14ac:dyDescent="0.25">
      <c r="J96" s="75"/>
      <c r="K96" s="75"/>
    </row>
    <row r="97" spans="1:28" hidden="1" x14ac:dyDescent="0.25">
      <c r="J97" s="75"/>
      <c r="K97" s="75"/>
    </row>
    <row r="98" spans="1:28" hidden="1" x14ac:dyDescent="0.25">
      <c r="J98" s="75"/>
      <c r="K98" s="75"/>
    </row>
    <row r="99" spans="1:28" hidden="1" x14ac:dyDescent="0.25">
      <c r="J99" s="75"/>
      <c r="K99" s="75"/>
    </row>
    <row r="100" spans="1:28" ht="15.75" x14ac:dyDescent="0.25">
      <c r="A100" s="126" t="s">
        <v>423</v>
      </c>
      <c r="B100" s="126"/>
      <c r="C100" s="222"/>
      <c r="D100" s="222"/>
      <c r="F100" s="59"/>
      <c r="G100" s="59"/>
      <c r="I100" s="59"/>
      <c r="J100" s="75"/>
      <c r="K100" s="75"/>
      <c r="O100" s="75"/>
      <c r="P100" s="75"/>
      <c r="Q100" s="15"/>
      <c r="S100" s="15"/>
    </row>
    <row r="101" spans="1:28" x14ac:dyDescent="0.25">
      <c r="A101" s="245" t="s">
        <v>510</v>
      </c>
      <c r="C101" s="222" t="str">
        <f>VLOOKUP(A101,concorrenti!A:B,2,0)</f>
        <v>GAMS</v>
      </c>
      <c r="D101" s="222">
        <f>VLOOKUP(A101,concorrenti!A:E,5,1)</f>
        <v>0</v>
      </c>
      <c r="E101" s="5" t="s">
        <v>802</v>
      </c>
      <c r="F101" s="5" t="s">
        <v>802</v>
      </c>
      <c r="G101" s="59">
        <v>1942</v>
      </c>
      <c r="H101" s="8"/>
      <c r="I101" s="59">
        <v>4487</v>
      </c>
      <c r="J101" s="75">
        <f>1+RIGHT(G101,2)/100</f>
        <v>1.42</v>
      </c>
      <c r="K101" s="75">
        <f>+J101*I101</f>
        <v>6371.54</v>
      </c>
      <c r="M101">
        <v>1</v>
      </c>
      <c r="N101">
        <f>VLOOKUP(M101,Regolamento!A:B,2,1)</f>
        <v>50</v>
      </c>
      <c r="O101" s="75">
        <f>1+F$5/100</f>
        <v>1.63</v>
      </c>
      <c r="P101" s="75">
        <f>1+F$6/100</f>
        <v>1.35</v>
      </c>
      <c r="Q101" s="15">
        <f>IF(I101&lt;&gt;0,+N101*O101*P101,0)</f>
        <v>110.02500000000001</v>
      </c>
      <c r="S101" s="15">
        <f>+I101/F$5</f>
        <v>71.222222222222229</v>
      </c>
    </row>
    <row r="102" spans="1:28" x14ac:dyDescent="0.25">
      <c r="A102" s="245" t="s">
        <v>654</v>
      </c>
      <c r="C102" s="222" t="str">
        <f>VLOOKUP(A102,concorrenti!A:B,2,0)</f>
        <v>VAMS</v>
      </c>
      <c r="D102" s="222">
        <f>VLOOKUP(A102,concorrenti!A:E,5,1)</f>
        <v>0</v>
      </c>
      <c r="E102" s="5" t="s">
        <v>803</v>
      </c>
      <c r="F102" s="5" t="s">
        <v>803</v>
      </c>
      <c r="G102" s="59">
        <v>1961</v>
      </c>
      <c r="I102" s="59">
        <v>5866</v>
      </c>
      <c r="J102" s="75">
        <f>1+RIGHT(G102,2)/100</f>
        <v>1.6099999999999999</v>
      </c>
      <c r="K102" s="75">
        <f>+J102*I102</f>
        <v>9444.2599999999984</v>
      </c>
      <c r="M102">
        <v>2</v>
      </c>
      <c r="N102">
        <f>VLOOKUP(M102,Regolamento!A:B,2,1)</f>
        <v>45</v>
      </c>
      <c r="O102" s="75">
        <f>1+F$5/100</f>
        <v>1.63</v>
      </c>
      <c r="P102" s="75">
        <f>1+F$6/100</f>
        <v>1.35</v>
      </c>
      <c r="Q102" s="15">
        <f>IF(I102&lt;&gt;0,+N102*O102*P102,0)</f>
        <v>99.022499999999994</v>
      </c>
      <c r="S102" s="15">
        <f>+I102/F$5</f>
        <v>93.111111111111114</v>
      </c>
    </row>
    <row r="103" spans="1:28" x14ac:dyDescent="0.25">
      <c r="J103" s="75"/>
      <c r="K103" s="75"/>
    </row>
    <row r="104" spans="1:28" x14ac:dyDescent="0.25">
      <c r="J104" s="75"/>
      <c r="K104" s="75"/>
      <c r="Q104" s="91">
        <f>SUM(Q101:Q103)</f>
        <v>209.04750000000001</v>
      </c>
    </row>
    <row r="105" spans="1:28" x14ac:dyDescent="0.25">
      <c r="A105" s="2" t="s">
        <v>460</v>
      </c>
      <c r="B105" s="2"/>
      <c r="J105" s="75"/>
      <c r="K105" s="75"/>
    </row>
    <row r="106" spans="1:28" x14ac:dyDescent="0.25">
      <c r="C106" s="12"/>
      <c r="D106" s="12"/>
      <c r="F106" s="59"/>
      <c r="G106" s="59"/>
      <c r="I106" s="59"/>
      <c r="O106" s="4"/>
      <c r="P106" s="4"/>
      <c r="Q106" s="6"/>
      <c r="S106" s="6"/>
      <c r="AA106" s="4"/>
      <c r="AB106" s="48"/>
    </row>
  </sheetData>
  <sheetProtection algorithmName="SHA-512" hashValue="WmEzmf6U9N90H+mRoa6e3RtKklQi8ceFHgfLGcgJUzDwaACJEa611nccE+0nKk4beWb9UOm+UAw3aD+NjpzY8Q==" saltValue="p7xn/cR4Y5PVpsAHRe4n+g==" spinCount="100000" sheet="1" objects="1" scenarios="1"/>
  <sortState xmlns:xlrd2="http://schemas.microsoft.com/office/spreadsheetml/2017/richdata2" ref="U52:V71">
    <sortCondition descending="1" ref="V52:V71"/>
  </sortState>
  <mergeCells count="3">
    <mergeCell ref="I1:Q1"/>
    <mergeCell ref="I8:K8"/>
    <mergeCell ref="O8:P8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9C1A-3725-4C55-A9BD-EE9F01D7AF16}">
  <sheetPr>
    <tabColor rgb="FF99FF66"/>
  </sheetPr>
  <dimension ref="A1:AE113"/>
  <sheetViews>
    <sheetView topLeftCell="A86" workbookViewId="0">
      <selection activeCell="U115" sqref="U115"/>
    </sheetView>
  </sheetViews>
  <sheetFormatPr defaultRowHeight="15" x14ac:dyDescent="0.25"/>
  <cols>
    <col min="1" max="1" width="27.140625" bestFit="1" customWidth="1"/>
    <col min="2" max="2" width="7.28515625" bestFit="1" customWidth="1"/>
    <col min="3" max="3" width="19.42578125" bestFit="1" customWidth="1"/>
    <col min="4" max="4" width="9.85546875" style="1" bestFit="1" customWidth="1"/>
    <col min="5" max="5" width="15" customWidth="1"/>
    <col min="6" max="6" width="27.5703125" customWidth="1"/>
    <col min="7" max="7" width="5.7109375" bestFit="1" customWidth="1"/>
    <col min="8" max="8" width="2.42578125" customWidth="1"/>
    <col min="9" max="9" width="8.28515625" bestFit="1" customWidth="1"/>
    <col min="10" max="10" width="9.7109375" style="4" bestFit="1" customWidth="1"/>
    <col min="11" max="11" width="13.285156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5703125" bestFit="1" customWidth="1"/>
    <col min="18" max="18" width="4.140625" customWidth="1"/>
    <col min="20" max="20" width="5" customWidth="1"/>
    <col min="21" max="21" width="23.5703125" style="4" bestFit="1" customWidth="1"/>
    <col min="22" max="22" width="7" style="4" bestFit="1" customWidth="1"/>
    <col min="23" max="23" width="8" bestFit="1" customWidth="1"/>
    <col min="25" max="25" width="5.5703125" bestFit="1" customWidth="1"/>
    <col min="27" max="27" width="25.28515625" bestFit="1" customWidth="1"/>
    <col min="28" max="28" width="10.5703125" bestFit="1" customWidth="1"/>
    <col min="29" max="29" width="12" bestFit="1" customWidth="1"/>
    <col min="30" max="30" width="10.5703125" bestFit="1" customWidth="1"/>
  </cols>
  <sheetData>
    <row r="1" spans="1:31" ht="15.75" x14ac:dyDescent="0.25">
      <c r="A1" t="s">
        <v>46</v>
      </c>
      <c r="I1" s="268" t="s">
        <v>584</v>
      </c>
      <c r="J1" s="268"/>
      <c r="K1" s="268"/>
      <c r="L1" s="268"/>
      <c r="M1" s="268"/>
      <c r="N1" s="268"/>
      <c r="O1" s="268"/>
      <c r="P1" s="268"/>
      <c r="Q1" s="268"/>
      <c r="U1" s="70"/>
    </row>
    <row r="2" spans="1:31" x14ac:dyDescent="0.25">
      <c r="A2" t="s">
        <v>47</v>
      </c>
      <c r="F2" s="33">
        <v>46138</v>
      </c>
      <c r="U2" s="70"/>
    </row>
    <row r="3" spans="1:31" x14ac:dyDescent="0.25">
      <c r="A3" t="s">
        <v>62</v>
      </c>
      <c r="F3" s="33" t="s">
        <v>108</v>
      </c>
      <c r="U3" s="70"/>
    </row>
    <row r="4" spans="1:31" x14ac:dyDescent="0.25">
      <c r="A4" t="s">
        <v>50</v>
      </c>
      <c r="F4" s="1" t="s">
        <v>648</v>
      </c>
      <c r="U4" s="70"/>
    </row>
    <row r="5" spans="1:31" x14ac:dyDescent="0.25">
      <c r="A5" t="s">
        <v>48</v>
      </c>
      <c r="F5" s="1">
        <v>64</v>
      </c>
      <c r="U5" s="70"/>
    </row>
    <row r="6" spans="1:31" x14ac:dyDescent="0.25">
      <c r="A6" t="s">
        <v>49</v>
      </c>
      <c r="F6" s="1">
        <v>60</v>
      </c>
      <c r="U6" s="70"/>
    </row>
    <row r="7" spans="1:31" x14ac:dyDescent="0.25">
      <c r="E7" s="1"/>
      <c r="U7" s="70"/>
    </row>
    <row r="8" spans="1:31" x14ac:dyDescent="0.25">
      <c r="A8" s="34" t="s">
        <v>43</v>
      </c>
      <c r="B8" s="129" t="s">
        <v>647</v>
      </c>
      <c r="C8" s="63" t="s">
        <v>240</v>
      </c>
      <c r="D8" s="55" t="s">
        <v>45</v>
      </c>
      <c r="E8" s="16" t="s">
        <v>53</v>
      </c>
      <c r="F8" s="16" t="s">
        <v>54</v>
      </c>
      <c r="G8" s="17" t="s">
        <v>55</v>
      </c>
      <c r="I8" s="269" t="s">
        <v>51</v>
      </c>
      <c r="J8" s="267"/>
      <c r="K8" s="270"/>
      <c r="L8" s="2"/>
      <c r="M8" s="25" t="s">
        <v>52</v>
      </c>
      <c r="N8" s="28"/>
      <c r="O8" s="267" t="s">
        <v>8</v>
      </c>
      <c r="P8" s="267"/>
      <c r="Q8" s="29"/>
      <c r="U8" s="70"/>
    </row>
    <row r="9" spans="1:31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U9" s="70"/>
    </row>
    <row r="10" spans="1:31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U10" s="70"/>
    </row>
    <row r="11" spans="1:31" ht="15.75" x14ac:dyDescent="0.25">
      <c r="A11" s="126" t="s">
        <v>424</v>
      </c>
      <c r="B11" s="126"/>
      <c r="C11" s="99" t="s">
        <v>7</v>
      </c>
      <c r="D11" s="100"/>
      <c r="E11" s="101"/>
      <c r="F11" s="101"/>
      <c r="G11" s="101"/>
      <c r="H11" s="101"/>
      <c r="I11" s="101"/>
      <c r="J11" s="102"/>
      <c r="K11" s="102"/>
      <c r="L11" s="101"/>
      <c r="M11" s="101"/>
      <c r="N11" s="101"/>
      <c r="O11" s="101"/>
      <c r="P11" s="101"/>
      <c r="Q11" s="101"/>
      <c r="R11" s="101"/>
      <c r="S11" s="3" t="s">
        <v>105</v>
      </c>
      <c r="U11" s="70"/>
      <c r="V11" s="70"/>
      <c r="W11" s="70"/>
    </row>
    <row r="12" spans="1:31" x14ac:dyDescent="0.25">
      <c r="A12" t="s">
        <v>278</v>
      </c>
      <c r="B12" s="8" t="s">
        <v>817</v>
      </c>
      <c r="C12" s="145" t="str">
        <f>VLOOKUP(A12,concorrenti!A:B,2,0)</f>
        <v>CASTELLOTTI</v>
      </c>
      <c r="D12" s="145">
        <f>VLOOKUP(A12,concorrenti!A:E,5,0)</f>
        <v>0</v>
      </c>
      <c r="E12" s="67" t="s">
        <v>101</v>
      </c>
      <c r="F12" s="67" t="s">
        <v>694</v>
      </c>
      <c r="G12" s="8" t="s">
        <v>876</v>
      </c>
      <c r="H12" s="8"/>
      <c r="I12" s="67">
        <v>216</v>
      </c>
      <c r="J12" s="122">
        <f t="shared" ref="J12:J35" si="0">IF(D12&lt;&gt;0,((1+RIGHT(G12,2)/100)-0.1),(1+RIGHT(G12,2)/100))</f>
        <v>1.38</v>
      </c>
      <c r="K12" s="122">
        <f t="shared" ref="K12:K43" si="1">+J12*I12</f>
        <v>298.08</v>
      </c>
      <c r="L12" s="8"/>
      <c r="M12" s="8">
        <v>1</v>
      </c>
      <c r="N12" s="8">
        <f>VLOOKUP(M12,Regolamento!A:B,2,1)</f>
        <v>50</v>
      </c>
      <c r="O12" s="122">
        <f t="shared" ref="O12:O43" si="2">1+F$5/100</f>
        <v>1.6400000000000001</v>
      </c>
      <c r="P12" s="122">
        <f t="shared" ref="P12:P43" si="3">1+F$6/100</f>
        <v>1.6</v>
      </c>
      <c r="Q12" s="155">
        <f t="shared" ref="Q12:Q43" si="4">IF(I12&lt;&gt;0,+N12*O12*P12,0)</f>
        <v>131.20000000000002</v>
      </c>
      <c r="R12" s="8"/>
      <c r="S12" s="155">
        <f>+I12/F$5</f>
        <v>3.375</v>
      </c>
      <c r="U12" s="70"/>
      <c r="V12" s="70"/>
      <c r="W12" s="70"/>
      <c r="AB12" s="75"/>
      <c r="AC12" s="48"/>
      <c r="AD12" s="75"/>
      <c r="AE12" s="48"/>
    </row>
    <row r="13" spans="1:31" x14ac:dyDescent="0.25">
      <c r="A13" t="s">
        <v>15</v>
      </c>
      <c r="B13" s="8" t="s">
        <v>823</v>
      </c>
      <c r="C13" s="145" t="str">
        <f>VLOOKUP(A13,concorrenti!A:B,2,0)</f>
        <v>OROBICO</v>
      </c>
      <c r="D13" s="145">
        <f>VLOOKUP(A13,concorrenti!A:E,5,0)</f>
        <v>0</v>
      </c>
      <c r="E13" s="67" t="s">
        <v>166</v>
      </c>
      <c r="F13" s="67" t="s">
        <v>885</v>
      </c>
      <c r="G13" s="8" t="s">
        <v>886</v>
      </c>
      <c r="H13" s="8"/>
      <c r="I13" s="67">
        <v>240</v>
      </c>
      <c r="J13" s="122">
        <f t="shared" si="0"/>
        <v>1.54</v>
      </c>
      <c r="K13" s="122">
        <f t="shared" si="1"/>
        <v>369.6</v>
      </c>
      <c r="L13" s="8"/>
      <c r="M13" s="8">
        <v>2</v>
      </c>
      <c r="N13" s="8">
        <f>VLOOKUP(M13,Regolamento!A:B,2,1)</f>
        <v>45</v>
      </c>
      <c r="O13" s="122">
        <f t="shared" si="2"/>
        <v>1.6400000000000001</v>
      </c>
      <c r="P13" s="122">
        <f t="shared" si="3"/>
        <v>1.6</v>
      </c>
      <c r="Q13" s="155">
        <f t="shared" si="4"/>
        <v>118.08000000000003</v>
      </c>
      <c r="R13" s="8"/>
      <c r="S13" s="155">
        <f t="shared" ref="S13:S22" si="5">+I13/F$5</f>
        <v>3.75</v>
      </c>
      <c r="U13" s="70"/>
      <c r="V13" s="70"/>
      <c r="W13" s="70"/>
      <c r="AB13" s="75"/>
      <c r="AC13" s="48"/>
      <c r="AD13" s="75"/>
      <c r="AE13" s="48"/>
    </row>
    <row r="14" spans="1:31" x14ac:dyDescent="0.25">
      <c r="A14" t="s">
        <v>281</v>
      </c>
      <c r="B14" s="8" t="s">
        <v>819</v>
      </c>
      <c r="C14" s="145" t="str">
        <f>VLOOKUP(A14,concorrenti!A:B,2,0)</f>
        <v>CASTELLOTTI</v>
      </c>
      <c r="D14" s="145">
        <f>VLOOKUP(A14,concorrenti!A:E,5,0)</f>
        <v>0</v>
      </c>
      <c r="E14" s="67" t="s">
        <v>102</v>
      </c>
      <c r="F14" s="67" t="s">
        <v>878</v>
      </c>
      <c r="G14" s="8" t="s">
        <v>879</v>
      </c>
      <c r="H14" s="8"/>
      <c r="I14" s="67">
        <v>262</v>
      </c>
      <c r="J14" s="122">
        <f t="shared" si="0"/>
        <v>1.46</v>
      </c>
      <c r="K14" s="122">
        <f t="shared" si="1"/>
        <v>382.52</v>
      </c>
      <c r="L14" s="8"/>
      <c r="M14" s="8">
        <v>3</v>
      </c>
      <c r="N14" s="8">
        <f>VLOOKUP(M14,Regolamento!A:B,2,1)</f>
        <v>41</v>
      </c>
      <c r="O14" s="122">
        <f t="shared" si="2"/>
        <v>1.6400000000000001</v>
      </c>
      <c r="P14" s="155">
        <f t="shared" si="3"/>
        <v>1.6</v>
      </c>
      <c r="Q14" s="155">
        <f t="shared" si="4"/>
        <v>107.58400000000002</v>
      </c>
      <c r="R14" s="8"/>
      <c r="S14" s="155">
        <f t="shared" si="5"/>
        <v>4.09375</v>
      </c>
      <c r="U14" s="70"/>
      <c r="V14" s="70"/>
      <c r="W14" s="70"/>
      <c r="AB14" s="75"/>
      <c r="AC14" s="48"/>
      <c r="AD14" s="75"/>
      <c r="AE14" s="48"/>
    </row>
    <row r="15" spans="1:31" x14ac:dyDescent="0.25">
      <c r="A15" s="247" t="s">
        <v>159</v>
      </c>
      <c r="B15" s="8" t="s">
        <v>845</v>
      </c>
      <c r="C15" s="145" t="str">
        <f>VLOOKUP(A15,concorrenti!A:B,2,0)</f>
        <v>VCC COMO</v>
      </c>
      <c r="D15" s="145" t="str">
        <f>VLOOKUP(A15,concorrenti!A:E,5,0)</f>
        <v>X</v>
      </c>
      <c r="E15" s="67" t="s">
        <v>165</v>
      </c>
      <c r="F15" s="67" t="s">
        <v>917</v>
      </c>
      <c r="G15" s="8" t="s">
        <v>916</v>
      </c>
      <c r="H15" s="8"/>
      <c r="I15" s="67">
        <v>240</v>
      </c>
      <c r="J15" s="122">
        <f t="shared" si="0"/>
        <v>1.6199999999999999</v>
      </c>
      <c r="K15" s="122">
        <f t="shared" si="1"/>
        <v>388.79999999999995</v>
      </c>
      <c r="L15" s="8"/>
      <c r="M15" s="8">
        <v>4</v>
      </c>
      <c r="N15" s="8">
        <f>VLOOKUP(M15,Regolamento!A:B,2,1)</f>
        <v>38</v>
      </c>
      <c r="O15" s="122">
        <f t="shared" si="2"/>
        <v>1.6400000000000001</v>
      </c>
      <c r="P15" s="155">
        <f t="shared" si="3"/>
        <v>1.6</v>
      </c>
      <c r="Q15" s="155">
        <f t="shared" si="4"/>
        <v>99.712000000000018</v>
      </c>
      <c r="R15" s="8"/>
      <c r="S15" s="155">
        <f t="shared" si="5"/>
        <v>3.75</v>
      </c>
      <c r="U15" s="70"/>
      <c r="V15" s="70"/>
      <c r="W15" s="70"/>
      <c r="AB15" s="75"/>
      <c r="AC15" s="48"/>
      <c r="AD15" s="75"/>
      <c r="AE15" s="48"/>
    </row>
    <row r="16" spans="1:31" x14ac:dyDescent="0.25">
      <c r="A16" t="s">
        <v>413</v>
      </c>
      <c r="B16" s="8" t="s">
        <v>850</v>
      </c>
      <c r="C16" s="145" t="str">
        <f>VLOOKUP(A16,concorrenti!A:B,2,0)</f>
        <v>PROGETTO MITE</v>
      </c>
      <c r="D16" s="145">
        <f>VLOOKUP(A16,concorrenti!A:E,5,0)</f>
        <v>0</v>
      </c>
      <c r="E16" s="67" t="s">
        <v>345</v>
      </c>
      <c r="F16" s="67" t="s">
        <v>918</v>
      </c>
      <c r="G16" s="8" t="s">
        <v>919</v>
      </c>
      <c r="H16" s="8"/>
      <c r="I16" s="67">
        <v>236</v>
      </c>
      <c r="J16" s="122">
        <f t="shared" si="0"/>
        <v>1.73</v>
      </c>
      <c r="K16" s="122">
        <f t="shared" si="1"/>
        <v>408.28</v>
      </c>
      <c r="L16" s="8"/>
      <c r="M16" s="8">
        <v>5</v>
      </c>
      <c r="N16" s="8">
        <f>VLOOKUP(M16,Regolamento!A:B,2,1)</f>
        <v>36</v>
      </c>
      <c r="O16" s="122">
        <f t="shared" si="2"/>
        <v>1.6400000000000001</v>
      </c>
      <c r="P16" s="155">
        <f t="shared" si="3"/>
        <v>1.6</v>
      </c>
      <c r="Q16" s="155">
        <f t="shared" si="4"/>
        <v>94.464000000000013</v>
      </c>
      <c r="R16" s="8"/>
      <c r="S16" s="155">
        <f t="shared" si="5"/>
        <v>3.6875</v>
      </c>
      <c r="U16" s="70"/>
      <c r="V16" s="70"/>
      <c r="W16" s="70"/>
      <c r="AB16" s="75"/>
      <c r="AC16" s="48"/>
      <c r="AD16" s="75"/>
      <c r="AE16" s="48"/>
    </row>
    <row r="17" spans="1:31" s="142" customFormat="1" x14ac:dyDescent="0.25">
      <c r="A17" t="s">
        <v>26</v>
      </c>
      <c r="B17" s="8" t="s">
        <v>851</v>
      </c>
      <c r="C17" s="145" t="str">
        <f>VLOOKUP(A17,concorrenti!A:B,2,0)</f>
        <v>CASTELLOTTI</v>
      </c>
      <c r="D17" s="145">
        <f>VLOOKUP(A17,concorrenti!A:E,5,0)</f>
        <v>0</v>
      </c>
      <c r="E17" s="67" t="s">
        <v>165</v>
      </c>
      <c r="F17" s="67" t="s">
        <v>920</v>
      </c>
      <c r="G17" s="8" t="s">
        <v>919</v>
      </c>
      <c r="H17" s="8"/>
      <c r="I17" s="67">
        <v>236</v>
      </c>
      <c r="J17" s="122">
        <f t="shared" si="0"/>
        <v>1.73</v>
      </c>
      <c r="K17" s="122">
        <f t="shared" si="1"/>
        <v>408.28</v>
      </c>
      <c r="L17" s="9"/>
      <c r="M17" s="8">
        <v>6</v>
      </c>
      <c r="N17" s="8">
        <f>VLOOKUP(M17,Regolamento!A:B,2,1)</f>
        <v>35</v>
      </c>
      <c r="O17" s="122">
        <f t="shared" si="2"/>
        <v>1.6400000000000001</v>
      </c>
      <c r="P17" s="155">
        <f t="shared" si="3"/>
        <v>1.6</v>
      </c>
      <c r="Q17" s="155">
        <f t="shared" si="4"/>
        <v>91.840000000000018</v>
      </c>
      <c r="R17" s="8"/>
      <c r="S17" s="155">
        <f t="shared" si="5"/>
        <v>3.6875</v>
      </c>
      <c r="U17" s="70"/>
      <c r="V17" s="70"/>
      <c r="W17" s="70"/>
      <c r="AA17"/>
      <c r="AB17" s="75"/>
      <c r="AC17" s="48"/>
      <c r="AD17" s="75"/>
      <c r="AE17" s="48"/>
    </row>
    <row r="18" spans="1:31" x14ac:dyDescent="0.25">
      <c r="A18" t="s">
        <v>20</v>
      </c>
      <c r="B18" s="8" t="s">
        <v>834</v>
      </c>
      <c r="C18" s="145" t="str">
        <f>VLOOKUP(A18,concorrenti!A:B,2,0)</f>
        <v>CAVEM</v>
      </c>
      <c r="D18" s="145">
        <f>VLOOKUP(A18,concorrenti!A:E,5,0)</f>
        <v>0</v>
      </c>
      <c r="E18" s="67" t="s">
        <v>432</v>
      </c>
      <c r="F18" s="67" t="s">
        <v>902</v>
      </c>
      <c r="G18" s="8" t="s">
        <v>903</v>
      </c>
      <c r="H18" s="8"/>
      <c r="I18" s="67">
        <v>260</v>
      </c>
      <c r="J18" s="122">
        <f t="shared" si="0"/>
        <v>1.65</v>
      </c>
      <c r="K18" s="122">
        <f t="shared" si="1"/>
        <v>429</v>
      </c>
      <c r="L18" s="8"/>
      <c r="M18" s="8">
        <v>7</v>
      </c>
      <c r="N18" s="8">
        <f>VLOOKUP(M18,Regolamento!A:B,2,1)</f>
        <v>34</v>
      </c>
      <c r="O18" s="122">
        <f t="shared" si="2"/>
        <v>1.6400000000000001</v>
      </c>
      <c r="P18" s="155">
        <f t="shared" si="3"/>
        <v>1.6</v>
      </c>
      <c r="Q18" s="155">
        <f t="shared" si="4"/>
        <v>89.216000000000008</v>
      </c>
      <c r="R18" s="8"/>
      <c r="S18" s="155">
        <f t="shared" si="5"/>
        <v>4.0625</v>
      </c>
      <c r="U18" s="70"/>
      <c r="V18" s="70"/>
      <c r="W18" s="70"/>
      <c r="AB18" s="75"/>
      <c r="AC18" s="48"/>
      <c r="AD18" s="75"/>
      <c r="AE18" s="48"/>
    </row>
    <row r="19" spans="1:31" x14ac:dyDescent="0.25">
      <c r="A19" t="s">
        <v>150</v>
      </c>
      <c r="B19" s="8" t="s">
        <v>846</v>
      </c>
      <c r="C19" s="145" t="str">
        <f>VLOOKUP(A19,concorrenti!A:B,2,0)</f>
        <v>OROBICO</v>
      </c>
      <c r="D19" s="145">
        <f>VLOOKUP(A19,concorrenti!A:E,5,0)</f>
        <v>0</v>
      </c>
      <c r="E19" s="67" t="s">
        <v>164</v>
      </c>
      <c r="F19" s="67" t="s">
        <v>719</v>
      </c>
      <c r="G19" s="8" t="s">
        <v>916</v>
      </c>
      <c r="H19" s="8"/>
      <c r="I19" s="67">
        <v>258</v>
      </c>
      <c r="J19" s="122">
        <f t="shared" si="0"/>
        <v>1.72</v>
      </c>
      <c r="K19" s="122">
        <f t="shared" si="1"/>
        <v>443.76</v>
      </c>
      <c r="L19" s="8"/>
      <c r="M19" s="8">
        <v>8</v>
      </c>
      <c r="N19" s="8">
        <f>VLOOKUP(M19,Regolamento!A:B,2,1)</f>
        <v>33</v>
      </c>
      <c r="O19" s="122">
        <f t="shared" si="2"/>
        <v>1.6400000000000001</v>
      </c>
      <c r="P19" s="155">
        <f t="shared" si="3"/>
        <v>1.6</v>
      </c>
      <c r="Q19" s="155">
        <f t="shared" si="4"/>
        <v>86.592000000000013</v>
      </c>
      <c r="R19" s="8"/>
      <c r="S19" s="155">
        <f t="shared" ref="S19" si="6">+I19/F$5</f>
        <v>4.03125</v>
      </c>
      <c r="U19" s="70"/>
      <c r="V19" s="70"/>
      <c r="W19" s="70"/>
      <c r="AB19" s="75"/>
      <c r="AC19" s="48"/>
      <c r="AD19" s="75"/>
      <c r="AE19" s="48"/>
    </row>
    <row r="20" spans="1:31" x14ac:dyDescent="0.25">
      <c r="A20" t="s">
        <v>441</v>
      </c>
      <c r="B20" s="8" t="s">
        <v>816</v>
      </c>
      <c r="C20" s="145" t="str">
        <f>VLOOKUP(A20,concorrenti!A:B,2,0)</f>
        <v>CAVEC</v>
      </c>
      <c r="D20" s="145">
        <f>VLOOKUP(A20,concorrenti!A:E,5,0)</f>
        <v>0</v>
      </c>
      <c r="E20" s="67" t="s">
        <v>101</v>
      </c>
      <c r="F20" s="67" t="s">
        <v>341</v>
      </c>
      <c r="G20" s="8" t="s">
        <v>876</v>
      </c>
      <c r="H20" s="8"/>
      <c r="I20" s="67">
        <v>351</v>
      </c>
      <c r="J20" s="122">
        <f t="shared" si="0"/>
        <v>1.38</v>
      </c>
      <c r="K20" s="122">
        <f t="shared" si="1"/>
        <v>484.37999999999994</v>
      </c>
      <c r="L20" s="8"/>
      <c r="M20" s="8">
        <v>9</v>
      </c>
      <c r="N20" s="8">
        <f>VLOOKUP(M20,Regolamento!A:B,2,1)</f>
        <v>32</v>
      </c>
      <c r="O20" s="122">
        <f t="shared" si="2"/>
        <v>1.6400000000000001</v>
      </c>
      <c r="P20" s="155">
        <f t="shared" si="3"/>
        <v>1.6</v>
      </c>
      <c r="Q20" s="155">
        <f t="shared" si="4"/>
        <v>83.968000000000018</v>
      </c>
      <c r="R20" s="8"/>
      <c r="S20" s="155">
        <f t="shared" si="5"/>
        <v>5.484375</v>
      </c>
      <c r="U20" s="70"/>
      <c r="V20" s="70"/>
      <c r="W20" s="70"/>
      <c r="AB20" s="75"/>
      <c r="AC20" s="48"/>
      <c r="AD20" s="75"/>
      <c r="AE20" s="48"/>
    </row>
    <row r="21" spans="1:31" x14ac:dyDescent="0.25">
      <c r="A21" t="s">
        <v>12</v>
      </c>
      <c r="B21" s="8" t="s">
        <v>829</v>
      </c>
      <c r="C21" s="145" t="str">
        <f>VLOOKUP(A21,concorrenti!A:B,2,0)</f>
        <v>VAMS</v>
      </c>
      <c r="D21" s="145">
        <f>VLOOKUP(A21,concorrenti!A:E,5,0)</f>
        <v>0</v>
      </c>
      <c r="E21" s="67" t="s">
        <v>340</v>
      </c>
      <c r="F21" s="67" t="s">
        <v>428</v>
      </c>
      <c r="G21" s="8" t="s">
        <v>894</v>
      </c>
      <c r="H21" s="8"/>
      <c r="I21" s="67">
        <v>303</v>
      </c>
      <c r="J21" s="122">
        <f t="shared" si="0"/>
        <v>1.62</v>
      </c>
      <c r="K21" s="122">
        <f t="shared" si="1"/>
        <v>490.86</v>
      </c>
      <c r="L21" s="8"/>
      <c r="M21" s="8">
        <v>10</v>
      </c>
      <c r="N21" s="8">
        <f>VLOOKUP(M21,Regolamento!A:B,2,1)</f>
        <v>31</v>
      </c>
      <c r="O21" s="122">
        <f t="shared" si="2"/>
        <v>1.6400000000000001</v>
      </c>
      <c r="P21" s="155">
        <f t="shared" si="3"/>
        <v>1.6</v>
      </c>
      <c r="Q21" s="155">
        <f t="shared" si="4"/>
        <v>81.344000000000008</v>
      </c>
      <c r="R21" s="8"/>
      <c r="S21" s="155">
        <f t="shared" si="5"/>
        <v>4.734375</v>
      </c>
      <c r="U21" s="70"/>
      <c r="V21" s="70"/>
      <c r="W21" s="70"/>
      <c r="AB21" s="75"/>
      <c r="AC21" s="48"/>
      <c r="AD21" s="75"/>
      <c r="AE21" s="48"/>
    </row>
    <row r="22" spans="1:31" x14ac:dyDescent="0.25">
      <c r="A22" t="s">
        <v>809</v>
      </c>
      <c r="B22" s="8" t="s">
        <v>843</v>
      </c>
      <c r="C22" s="145" t="str">
        <f>VLOOKUP(A22,concorrenti!A:B,2,0)</f>
        <v xml:space="preserve"> CAVEC</v>
      </c>
      <c r="D22" s="145">
        <f>VLOOKUP(A22,concorrenti!A:E,5,0)</f>
        <v>0</v>
      </c>
      <c r="E22" s="67" t="s">
        <v>101</v>
      </c>
      <c r="F22" s="67" t="s">
        <v>449</v>
      </c>
      <c r="G22" s="8" t="s">
        <v>912</v>
      </c>
      <c r="H22" s="8"/>
      <c r="I22" s="67">
        <v>297</v>
      </c>
      <c r="J22" s="122">
        <f t="shared" si="0"/>
        <v>1.71</v>
      </c>
      <c r="K22" s="122">
        <f t="shared" si="1"/>
        <v>507.87</v>
      </c>
      <c r="L22" s="8"/>
      <c r="M22" s="8">
        <v>11</v>
      </c>
      <c r="N22" s="8">
        <f>VLOOKUP(M22,Regolamento!A:B,2,1)</f>
        <v>30</v>
      </c>
      <c r="O22" s="122">
        <f t="shared" si="2"/>
        <v>1.6400000000000001</v>
      </c>
      <c r="P22" s="155">
        <f t="shared" si="3"/>
        <v>1.6</v>
      </c>
      <c r="Q22" s="155">
        <f t="shared" si="4"/>
        <v>78.720000000000013</v>
      </c>
      <c r="R22" s="8"/>
      <c r="S22" s="155">
        <f t="shared" si="5"/>
        <v>4.640625</v>
      </c>
      <c r="U22" s="70"/>
      <c r="V22" s="70"/>
      <c r="W22" s="70"/>
      <c r="AB22" s="75"/>
      <c r="AC22" s="48"/>
      <c r="AD22" s="75"/>
      <c r="AE22" s="48"/>
    </row>
    <row r="23" spans="1:31" x14ac:dyDescent="0.25">
      <c r="A23" t="s">
        <v>72</v>
      </c>
      <c r="B23" s="8" t="s">
        <v>824</v>
      </c>
      <c r="C23" s="145" t="str">
        <f>VLOOKUP(A23,concorrenti!A:B,2,0)</f>
        <v>CASTELLOTTI</v>
      </c>
      <c r="D23" s="145">
        <f>VLOOKUP(A23,concorrenti!A:E,5,0)</f>
        <v>0</v>
      </c>
      <c r="E23" s="67" t="s">
        <v>101</v>
      </c>
      <c r="F23" s="67" t="s">
        <v>887</v>
      </c>
      <c r="G23" s="8" t="s">
        <v>888</v>
      </c>
      <c r="H23" s="8"/>
      <c r="I23" s="67">
        <v>329</v>
      </c>
      <c r="J23" s="122">
        <f t="shared" si="0"/>
        <v>1.56</v>
      </c>
      <c r="K23" s="122">
        <f t="shared" si="1"/>
        <v>513.24</v>
      </c>
      <c r="M23" s="8">
        <v>12</v>
      </c>
      <c r="N23" s="8">
        <f>VLOOKUP(M23,Regolamento!A:B,2,1)</f>
        <v>29</v>
      </c>
      <c r="O23" s="122">
        <f t="shared" si="2"/>
        <v>1.6400000000000001</v>
      </c>
      <c r="P23" s="155">
        <f t="shared" si="3"/>
        <v>1.6</v>
      </c>
      <c r="Q23" s="155">
        <f t="shared" si="4"/>
        <v>76.096000000000004</v>
      </c>
      <c r="R23" s="8"/>
      <c r="S23" s="155">
        <f t="shared" ref="S23:S54" si="7">+I23/F$5</f>
        <v>5.140625</v>
      </c>
      <c r="U23" s="70"/>
      <c r="V23" s="70"/>
      <c r="W23" s="70"/>
      <c r="AB23" s="75"/>
      <c r="AC23" s="48"/>
      <c r="AD23" s="75"/>
      <c r="AE23" s="48"/>
    </row>
    <row r="24" spans="1:31" x14ac:dyDescent="0.25">
      <c r="A24" t="s">
        <v>593</v>
      </c>
      <c r="B24" s="8" t="s">
        <v>848</v>
      </c>
      <c r="C24" s="145" t="str">
        <f>VLOOKUP(A24,concorrenti!A:B,2,0)</f>
        <v>CASTELLOTTI</v>
      </c>
      <c r="D24" s="145">
        <f>VLOOKUP(A24,concorrenti!A:E,5,0)</f>
        <v>0</v>
      </c>
      <c r="E24" s="67" t="s">
        <v>165</v>
      </c>
      <c r="F24" s="67" t="s">
        <v>499</v>
      </c>
      <c r="G24" s="8" t="s">
        <v>916</v>
      </c>
      <c r="H24" s="8"/>
      <c r="I24" s="67">
        <v>307</v>
      </c>
      <c r="J24" s="122">
        <f t="shared" si="0"/>
        <v>1.72</v>
      </c>
      <c r="K24" s="122">
        <f t="shared" si="1"/>
        <v>528.04</v>
      </c>
      <c r="L24" s="8"/>
      <c r="M24" s="8">
        <v>13</v>
      </c>
      <c r="N24" s="8">
        <f>VLOOKUP(M24,Regolamento!A:B,2,1)</f>
        <v>28</v>
      </c>
      <c r="O24" s="122">
        <f t="shared" si="2"/>
        <v>1.6400000000000001</v>
      </c>
      <c r="P24" s="155">
        <f t="shared" si="3"/>
        <v>1.6</v>
      </c>
      <c r="Q24" s="155">
        <f t="shared" si="4"/>
        <v>73.472000000000008</v>
      </c>
      <c r="R24" s="8"/>
      <c r="S24" s="155">
        <f t="shared" si="7"/>
        <v>4.796875</v>
      </c>
      <c r="U24" s="70"/>
      <c r="V24" s="70"/>
      <c r="W24" s="70"/>
      <c r="AB24" s="75"/>
      <c r="AC24" s="48"/>
      <c r="AD24" s="75"/>
      <c r="AE24" s="48"/>
    </row>
    <row r="25" spans="1:31" x14ac:dyDescent="0.25">
      <c r="A25" s="248" t="s">
        <v>244</v>
      </c>
      <c r="B25" s="8" t="s">
        <v>841</v>
      </c>
      <c r="C25" s="145" t="str">
        <f>VLOOKUP(A25,concorrenti!A:B,2,0)</f>
        <v>OROBICO</v>
      </c>
      <c r="D25" s="145">
        <f>VLOOKUP(A25,concorrenti!A:E,5,0)</f>
        <v>0</v>
      </c>
      <c r="E25" s="67" t="s">
        <v>102</v>
      </c>
      <c r="F25" s="67" t="s">
        <v>913</v>
      </c>
      <c r="G25" s="8" t="s">
        <v>912</v>
      </c>
      <c r="H25" s="8"/>
      <c r="I25" s="67">
        <v>317</v>
      </c>
      <c r="J25" s="122">
        <f t="shared" si="0"/>
        <v>1.71</v>
      </c>
      <c r="K25" s="122">
        <f t="shared" si="1"/>
        <v>542.06999999999994</v>
      </c>
      <c r="L25" s="8"/>
      <c r="M25" s="8">
        <v>14</v>
      </c>
      <c r="N25" s="8">
        <f>VLOOKUP(M25,Regolamento!A:B,2,1)</f>
        <v>27</v>
      </c>
      <c r="O25" s="122">
        <f t="shared" si="2"/>
        <v>1.6400000000000001</v>
      </c>
      <c r="P25" s="155">
        <f t="shared" si="3"/>
        <v>1.6</v>
      </c>
      <c r="Q25" s="155">
        <f t="shared" si="4"/>
        <v>70.847999999999999</v>
      </c>
      <c r="R25" s="8"/>
      <c r="S25" s="155">
        <f t="shared" si="7"/>
        <v>4.953125</v>
      </c>
      <c r="U25" s="70"/>
      <c r="V25" s="70"/>
      <c r="W25" s="70"/>
      <c r="AB25" s="75"/>
      <c r="AC25" s="48"/>
      <c r="AD25" s="75"/>
      <c r="AE25" s="48"/>
    </row>
    <row r="26" spans="1:31" x14ac:dyDescent="0.25">
      <c r="A26" t="s">
        <v>591</v>
      </c>
      <c r="B26" s="8" t="s">
        <v>821</v>
      </c>
      <c r="C26" s="145" t="str">
        <f>VLOOKUP(A26,concorrenti!A:B,2,0)</f>
        <v>CASTELLOTTI</v>
      </c>
      <c r="D26" s="145">
        <f>VLOOKUP(A26,concorrenti!A:E,5,0)</f>
        <v>0</v>
      </c>
      <c r="E26" t="s">
        <v>101</v>
      </c>
      <c r="F26" t="s">
        <v>607</v>
      </c>
      <c r="G26" t="s">
        <v>882</v>
      </c>
      <c r="H26" s="9"/>
      <c r="I26" s="67">
        <v>373</v>
      </c>
      <c r="J26" s="122">
        <f t="shared" si="0"/>
        <v>1.5</v>
      </c>
      <c r="K26" s="122">
        <f t="shared" si="1"/>
        <v>559.5</v>
      </c>
      <c r="L26" s="8"/>
      <c r="M26" s="8">
        <v>15</v>
      </c>
      <c r="N26" s="8">
        <f>VLOOKUP(M26,Regolamento!A:B,2,1)</f>
        <v>26</v>
      </c>
      <c r="O26" s="122">
        <f t="shared" si="2"/>
        <v>1.6400000000000001</v>
      </c>
      <c r="P26" s="155">
        <f t="shared" si="3"/>
        <v>1.6</v>
      </c>
      <c r="Q26" s="155">
        <f t="shared" si="4"/>
        <v>68.224000000000004</v>
      </c>
      <c r="R26" s="8"/>
      <c r="S26" s="155">
        <f t="shared" si="7"/>
        <v>5.828125</v>
      </c>
      <c r="U26" s="70"/>
      <c r="V26" s="70"/>
      <c r="W26" s="70"/>
      <c r="AB26" s="75"/>
      <c r="AC26" s="48"/>
      <c r="AD26" s="75"/>
      <c r="AE26" s="48"/>
    </row>
    <row r="27" spans="1:31" x14ac:dyDescent="0.25">
      <c r="A27" t="s">
        <v>442</v>
      </c>
      <c r="B27" s="8" t="s">
        <v>825</v>
      </c>
      <c r="C27" s="145" t="str">
        <f>VLOOKUP(A27,concorrenti!A:B,2,0)</f>
        <v>CASTELLOTTI</v>
      </c>
      <c r="D27" s="145">
        <f>VLOOKUP(A27,concorrenti!A:E,5,0)</f>
        <v>0</v>
      </c>
      <c r="E27" s="67" t="s">
        <v>101</v>
      </c>
      <c r="F27" s="67" t="s">
        <v>696</v>
      </c>
      <c r="G27" s="8" t="s">
        <v>889</v>
      </c>
      <c r="H27" s="8"/>
      <c r="I27" s="67">
        <v>367</v>
      </c>
      <c r="J27" s="122">
        <f t="shared" si="0"/>
        <v>1.5699999999999998</v>
      </c>
      <c r="K27" s="122">
        <f t="shared" si="1"/>
        <v>576.18999999999994</v>
      </c>
      <c r="L27" s="8"/>
      <c r="M27" s="8">
        <v>16</v>
      </c>
      <c r="N27" s="8">
        <f>VLOOKUP(M27,Regolamento!A:B,2,1)</f>
        <v>25</v>
      </c>
      <c r="O27" s="122">
        <f t="shared" si="2"/>
        <v>1.6400000000000001</v>
      </c>
      <c r="P27" s="155">
        <f t="shared" si="3"/>
        <v>1.6</v>
      </c>
      <c r="Q27" s="155">
        <f t="shared" si="4"/>
        <v>65.600000000000009</v>
      </c>
      <c r="R27" s="8"/>
      <c r="S27" s="155">
        <f t="shared" si="7"/>
        <v>5.734375</v>
      </c>
      <c r="U27" s="70"/>
      <c r="V27" s="70"/>
      <c r="W27" s="70"/>
      <c r="AB27" s="75"/>
      <c r="AC27" s="48"/>
      <c r="AD27" s="75"/>
      <c r="AE27" s="48"/>
    </row>
    <row r="28" spans="1:31" x14ac:dyDescent="0.25">
      <c r="A28" t="s">
        <v>177</v>
      </c>
      <c r="B28" s="8" t="s">
        <v>837</v>
      </c>
      <c r="C28" s="145" t="str">
        <f>VLOOKUP(A28,concorrenti!A:B,2,0)</f>
        <v>VCC COMO</v>
      </c>
      <c r="D28" s="145">
        <f>VLOOKUP(A28,concorrenti!A:E,5,0)</f>
        <v>0</v>
      </c>
      <c r="E28" s="67" t="s">
        <v>907</v>
      </c>
      <c r="F28" s="67" t="s">
        <v>908</v>
      </c>
      <c r="G28" s="8" t="s">
        <v>909</v>
      </c>
      <c r="H28" s="8"/>
      <c r="I28" s="67">
        <v>343</v>
      </c>
      <c r="J28" s="122">
        <f t="shared" si="0"/>
        <v>1.6800000000000002</v>
      </c>
      <c r="K28" s="122">
        <f t="shared" si="1"/>
        <v>576.24</v>
      </c>
      <c r="L28" s="8"/>
      <c r="M28" s="8">
        <v>17</v>
      </c>
      <c r="N28" s="8">
        <f>VLOOKUP(M28,Regolamento!A:B,2,1)</f>
        <v>24</v>
      </c>
      <c r="O28" s="122">
        <f t="shared" si="2"/>
        <v>1.6400000000000001</v>
      </c>
      <c r="P28" s="155">
        <f t="shared" si="3"/>
        <v>1.6</v>
      </c>
      <c r="Q28" s="155">
        <f t="shared" si="4"/>
        <v>62.975999999999999</v>
      </c>
      <c r="R28" s="8"/>
      <c r="S28" s="155">
        <f t="shared" si="7"/>
        <v>5.359375</v>
      </c>
      <c r="U28" s="70"/>
      <c r="V28" s="70"/>
      <c r="W28" s="70"/>
      <c r="AB28" s="75"/>
      <c r="AC28" s="48"/>
      <c r="AD28" s="75"/>
      <c r="AE28" s="48"/>
    </row>
    <row r="29" spans="1:31" x14ac:dyDescent="0.25">
      <c r="A29" t="s">
        <v>808</v>
      </c>
      <c r="B29" s="8" t="s">
        <v>842</v>
      </c>
      <c r="C29" s="145" t="str">
        <f>VLOOKUP(A29,concorrenti!A:B,2,0)</f>
        <v>CMAE</v>
      </c>
      <c r="D29" s="145">
        <f>VLOOKUP(A29,concorrenti!A:E,5,0)</f>
        <v>0</v>
      </c>
      <c r="E29" s="67" t="s">
        <v>164</v>
      </c>
      <c r="F29" s="67" t="s">
        <v>914</v>
      </c>
      <c r="G29" s="8" t="s">
        <v>912</v>
      </c>
      <c r="H29" s="8"/>
      <c r="I29" s="67">
        <v>398</v>
      </c>
      <c r="J29" s="122">
        <f t="shared" si="0"/>
        <v>1.71</v>
      </c>
      <c r="K29" s="122">
        <f t="shared" si="1"/>
        <v>680.58</v>
      </c>
      <c r="L29" s="8"/>
      <c r="M29" s="8">
        <v>18</v>
      </c>
      <c r="N29" s="8">
        <f>VLOOKUP(M29,Regolamento!A:B,2,1)</f>
        <v>23</v>
      </c>
      <c r="O29" s="122">
        <f t="shared" si="2"/>
        <v>1.6400000000000001</v>
      </c>
      <c r="P29" s="155">
        <f t="shared" si="3"/>
        <v>1.6</v>
      </c>
      <c r="Q29" s="155">
        <f t="shared" si="4"/>
        <v>60.352000000000011</v>
      </c>
      <c r="R29" s="8"/>
      <c r="S29" s="155">
        <f t="shared" si="7"/>
        <v>6.21875</v>
      </c>
      <c r="U29" s="70"/>
      <c r="V29" s="70"/>
      <c r="W29" s="70"/>
      <c r="AB29" s="75"/>
      <c r="AC29" s="48"/>
      <c r="AD29" s="75"/>
      <c r="AE29" s="48"/>
    </row>
    <row r="30" spans="1:31" x14ac:dyDescent="0.25">
      <c r="A30" t="s">
        <v>298</v>
      </c>
      <c r="B30" s="8" t="s">
        <v>861</v>
      </c>
      <c r="C30" s="145" t="str">
        <f>VLOOKUP(A30,concorrenti!A:B,2,0)</f>
        <v>CASTELLOTTI</v>
      </c>
      <c r="D30" s="145">
        <f>VLOOKUP(A30,concorrenti!A:E,5,0)</f>
        <v>0</v>
      </c>
      <c r="E30" s="67" t="s">
        <v>101</v>
      </c>
      <c r="F30" s="67" t="s">
        <v>435</v>
      </c>
      <c r="G30" s="8" t="s">
        <v>931</v>
      </c>
      <c r="H30" s="8"/>
      <c r="I30" s="103">
        <v>386</v>
      </c>
      <c r="J30" s="122">
        <f t="shared" si="0"/>
        <v>1.83</v>
      </c>
      <c r="K30" s="122">
        <f t="shared" si="1"/>
        <v>706.38</v>
      </c>
      <c r="L30" s="8"/>
      <c r="M30" s="8">
        <v>19</v>
      </c>
      <c r="N30" s="8">
        <f>VLOOKUP(M30,Regolamento!A:B,2,1)</f>
        <v>22</v>
      </c>
      <c r="O30" s="122">
        <f t="shared" si="2"/>
        <v>1.6400000000000001</v>
      </c>
      <c r="P30" s="155">
        <f t="shared" si="3"/>
        <v>1.6</v>
      </c>
      <c r="Q30" s="155">
        <f t="shared" si="4"/>
        <v>57.728000000000009</v>
      </c>
      <c r="R30" s="8"/>
      <c r="S30" s="155">
        <f t="shared" si="7"/>
        <v>6.03125</v>
      </c>
      <c r="U30" s="70"/>
      <c r="V30" s="70"/>
      <c r="W30" s="70"/>
      <c r="AB30" s="75"/>
      <c r="AC30" s="48"/>
      <c r="AD30" s="75"/>
      <c r="AE30" s="48"/>
    </row>
    <row r="31" spans="1:31" x14ac:dyDescent="0.25">
      <c r="A31" t="s">
        <v>335</v>
      </c>
      <c r="B31" t="s">
        <v>866</v>
      </c>
      <c r="C31" s="145" t="str">
        <f>VLOOKUP(A31,concorrenti!A:B,2,0)</f>
        <v>CASTELLOTTI</v>
      </c>
      <c r="D31" s="145">
        <f>VLOOKUP(A31,concorrenti!A:E,5,0)</f>
        <v>0</v>
      </c>
      <c r="E31" t="s">
        <v>165</v>
      </c>
      <c r="F31" t="s">
        <v>709</v>
      </c>
      <c r="G31" t="s">
        <v>936</v>
      </c>
      <c r="I31">
        <v>377</v>
      </c>
      <c r="J31" s="122">
        <f t="shared" si="0"/>
        <v>1.9</v>
      </c>
      <c r="K31" s="122">
        <f t="shared" si="1"/>
        <v>716.3</v>
      </c>
      <c r="L31" s="8"/>
      <c r="M31" s="8">
        <v>20</v>
      </c>
      <c r="N31" s="8">
        <f>VLOOKUP(M31,Regolamento!A:B,2,1)</f>
        <v>21</v>
      </c>
      <c r="O31" s="122">
        <f t="shared" si="2"/>
        <v>1.6400000000000001</v>
      </c>
      <c r="P31" s="155">
        <f t="shared" si="3"/>
        <v>1.6</v>
      </c>
      <c r="Q31" s="155">
        <f t="shared" si="4"/>
        <v>55.104000000000013</v>
      </c>
      <c r="R31" s="8"/>
      <c r="S31" s="155">
        <f t="shared" si="7"/>
        <v>5.890625</v>
      </c>
      <c r="U31" s="70"/>
      <c r="V31" s="70"/>
      <c r="W31" s="70"/>
      <c r="AB31" s="75"/>
      <c r="AC31" s="48"/>
      <c r="AD31" s="75"/>
      <c r="AE31" s="48"/>
    </row>
    <row r="32" spans="1:31" x14ac:dyDescent="0.25">
      <c r="A32" t="s">
        <v>14</v>
      </c>
      <c r="B32" s="8" t="s">
        <v>839</v>
      </c>
      <c r="C32" s="145" t="str">
        <f>VLOOKUP(A32,concorrenti!A:B,2,0)</f>
        <v>VAMS</v>
      </c>
      <c r="D32" s="145">
        <f>VLOOKUP(A32,concorrenti!A:E,5,0)</f>
        <v>0</v>
      </c>
      <c r="E32" s="67" t="s">
        <v>167</v>
      </c>
      <c r="F32" s="67" t="s">
        <v>723</v>
      </c>
      <c r="G32" s="8" t="s">
        <v>912</v>
      </c>
      <c r="H32" s="8"/>
      <c r="I32" s="67">
        <v>436</v>
      </c>
      <c r="J32" s="122">
        <f t="shared" si="0"/>
        <v>1.71</v>
      </c>
      <c r="K32" s="122">
        <f t="shared" si="1"/>
        <v>745.56</v>
      </c>
      <c r="M32" s="8">
        <v>21</v>
      </c>
      <c r="N32" s="8">
        <f>VLOOKUP(M32,Regolamento!A:B,2,1)</f>
        <v>20</v>
      </c>
      <c r="O32" s="122">
        <f t="shared" si="2"/>
        <v>1.6400000000000001</v>
      </c>
      <c r="P32" s="155">
        <f t="shared" si="3"/>
        <v>1.6</v>
      </c>
      <c r="Q32" s="155">
        <f t="shared" si="4"/>
        <v>52.480000000000011</v>
      </c>
      <c r="R32" s="8"/>
      <c r="S32" s="155">
        <f t="shared" si="7"/>
        <v>6.8125</v>
      </c>
      <c r="U32" s="70"/>
      <c r="V32" s="70"/>
      <c r="W32" s="70"/>
      <c r="AB32" s="75"/>
      <c r="AC32" s="48"/>
      <c r="AD32" s="75"/>
      <c r="AE32" s="48"/>
    </row>
    <row r="33" spans="1:31" x14ac:dyDescent="0.25">
      <c r="A33" t="s">
        <v>492</v>
      </c>
      <c r="B33" s="8" t="s">
        <v>856</v>
      </c>
      <c r="C33" s="145" t="str">
        <f>VLOOKUP(A33,concorrenti!A:B,2,0)</f>
        <v>CMAE</v>
      </c>
      <c r="D33" s="145">
        <f>VLOOKUP(A33,concorrenti!A:E,5,0)</f>
        <v>0</v>
      </c>
      <c r="E33" s="67" t="s">
        <v>342</v>
      </c>
      <c r="F33" s="67" t="s">
        <v>924</v>
      </c>
      <c r="G33" s="8" t="s">
        <v>925</v>
      </c>
      <c r="H33" s="8"/>
      <c r="I33" s="67">
        <v>431</v>
      </c>
      <c r="J33" s="122">
        <f t="shared" si="0"/>
        <v>1.76</v>
      </c>
      <c r="K33" s="122">
        <f t="shared" si="1"/>
        <v>758.56000000000006</v>
      </c>
      <c r="L33" s="8"/>
      <c r="M33" s="8">
        <v>22</v>
      </c>
      <c r="N33" s="8">
        <f>VLOOKUP(M33,Regolamento!A:B,2,1)</f>
        <v>19</v>
      </c>
      <c r="O33" s="122">
        <f t="shared" si="2"/>
        <v>1.6400000000000001</v>
      </c>
      <c r="P33" s="155">
        <f t="shared" si="3"/>
        <v>1.6</v>
      </c>
      <c r="Q33" s="155">
        <f t="shared" si="4"/>
        <v>49.856000000000009</v>
      </c>
      <c r="R33" s="8"/>
      <c r="S33" s="155">
        <f t="shared" si="7"/>
        <v>6.734375</v>
      </c>
      <c r="U33" s="70"/>
      <c r="V33" s="70"/>
      <c r="W33" s="70"/>
      <c r="AB33" s="75"/>
      <c r="AC33" s="48"/>
      <c r="AD33" s="75"/>
      <c r="AE33" s="48"/>
    </row>
    <row r="34" spans="1:31" s="142" customFormat="1" x14ac:dyDescent="0.25">
      <c r="A34" t="s">
        <v>233</v>
      </c>
      <c r="B34" s="8" t="s">
        <v>836</v>
      </c>
      <c r="C34" s="145" t="str">
        <f>VLOOKUP(A34,concorrenti!A:B,2,0)</f>
        <v>CAVEM</v>
      </c>
      <c r="D34" s="145">
        <f>VLOOKUP(A34,concorrenti!A:E,5,0)</f>
        <v>0</v>
      </c>
      <c r="E34" s="67" t="s">
        <v>166</v>
      </c>
      <c r="F34" s="67" t="s">
        <v>898</v>
      </c>
      <c r="G34" s="8" t="s">
        <v>906</v>
      </c>
      <c r="H34" s="8"/>
      <c r="I34" s="67">
        <v>463</v>
      </c>
      <c r="J34" s="122">
        <f t="shared" si="0"/>
        <v>1.67</v>
      </c>
      <c r="K34" s="122">
        <f t="shared" si="1"/>
        <v>773.20999999999992</v>
      </c>
      <c r="L34" s="8"/>
      <c r="M34" s="8">
        <v>23</v>
      </c>
      <c r="N34" s="8">
        <f>VLOOKUP(M34,Regolamento!A:B,2,1)</f>
        <v>18</v>
      </c>
      <c r="O34" s="122">
        <f t="shared" si="2"/>
        <v>1.6400000000000001</v>
      </c>
      <c r="P34" s="155">
        <f t="shared" si="3"/>
        <v>1.6</v>
      </c>
      <c r="Q34" s="155">
        <f t="shared" si="4"/>
        <v>47.232000000000006</v>
      </c>
      <c r="R34" s="8"/>
      <c r="S34" s="155">
        <f t="shared" si="7"/>
        <v>7.234375</v>
      </c>
      <c r="T34"/>
      <c r="U34" s="70"/>
      <c r="V34" s="70"/>
      <c r="W34" s="70"/>
      <c r="X34"/>
      <c r="Y34"/>
      <c r="AA34"/>
      <c r="AB34" s="75"/>
      <c r="AC34" s="48"/>
      <c r="AD34" s="75"/>
      <c r="AE34" s="48"/>
    </row>
    <row r="35" spans="1:31" x14ac:dyDescent="0.25">
      <c r="A35" t="s">
        <v>151</v>
      </c>
      <c r="B35" s="8" t="s">
        <v>852</v>
      </c>
      <c r="C35" s="145" t="str">
        <f>VLOOKUP(A35,concorrenti!A:B,2,0)</f>
        <v>OROBICO</v>
      </c>
      <c r="D35" s="145">
        <f>VLOOKUP(A35,concorrenti!A:E,5,0)</f>
        <v>0</v>
      </c>
      <c r="E35" s="67" t="s">
        <v>165</v>
      </c>
      <c r="F35" s="67" t="s">
        <v>921</v>
      </c>
      <c r="G35" s="8" t="s">
        <v>922</v>
      </c>
      <c r="H35" s="8"/>
      <c r="I35" s="67">
        <v>488</v>
      </c>
      <c r="J35" s="122">
        <f t="shared" si="0"/>
        <v>1.74</v>
      </c>
      <c r="K35" s="122">
        <f t="shared" si="1"/>
        <v>849.12</v>
      </c>
      <c r="L35" s="8"/>
      <c r="M35" s="8">
        <v>24</v>
      </c>
      <c r="N35" s="8">
        <f>VLOOKUP(M35,Regolamento!A:B,2,1)</f>
        <v>17</v>
      </c>
      <c r="O35" s="122">
        <f t="shared" si="2"/>
        <v>1.6400000000000001</v>
      </c>
      <c r="P35" s="155">
        <f t="shared" si="3"/>
        <v>1.6</v>
      </c>
      <c r="Q35" s="155">
        <f t="shared" si="4"/>
        <v>44.608000000000004</v>
      </c>
      <c r="R35" s="8"/>
      <c r="S35" s="155">
        <f t="shared" si="7"/>
        <v>7.625</v>
      </c>
      <c r="T35" s="142"/>
      <c r="U35" s="70"/>
      <c r="V35" s="70"/>
      <c r="W35" s="70"/>
      <c r="X35" s="142"/>
      <c r="Y35" s="142"/>
      <c r="AB35" s="75"/>
      <c r="AC35" s="48"/>
      <c r="AD35" s="75"/>
      <c r="AE35" s="48"/>
    </row>
    <row r="36" spans="1:31" x14ac:dyDescent="0.25">
      <c r="A36" s="245" t="s">
        <v>495</v>
      </c>
      <c r="B36" t="s">
        <v>871</v>
      </c>
      <c r="C36" s="145" t="str">
        <f>VLOOKUP(A36,concorrenti!A:B,2,0)</f>
        <v>CMAE</v>
      </c>
      <c r="D36" s="145">
        <f>VLOOKUP(A36,concorrenti!A:E,5,0)</f>
        <v>0</v>
      </c>
      <c r="E36" t="s">
        <v>103</v>
      </c>
      <c r="F36" t="s">
        <v>948</v>
      </c>
      <c r="G36" t="s">
        <v>949</v>
      </c>
      <c r="I36">
        <v>437</v>
      </c>
      <c r="J36" s="122">
        <f>IF(D36&lt;&gt;0,((1+RIGHT(G36,2)/100)-0.1),(1+RIGHT(G36,2)/100))+1</f>
        <v>2.0300000000000002</v>
      </c>
      <c r="K36" s="122">
        <f t="shared" si="1"/>
        <v>887.11000000000013</v>
      </c>
      <c r="L36" s="8"/>
      <c r="M36" s="8">
        <v>25</v>
      </c>
      <c r="N36" s="8">
        <f>VLOOKUP(M36,Regolamento!A:B,2,1)</f>
        <v>16</v>
      </c>
      <c r="O36" s="122">
        <f t="shared" si="2"/>
        <v>1.6400000000000001</v>
      </c>
      <c r="P36" s="155">
        <f t="shared" si="3"/>
        <v>1.6</v>
      </c>
      <c r="Q36" s="155">
        <f t="shared" si="4"/>
        <v>41.984000000000009</v>
      </c>
      <c r="R36" s="8"/>
      <c r="S36" s="155">
        <f t="shared" si="7"/>
        <v>6.828125</v>
      </c>
      <c r="U36" s="70"/>
      <c r="V36" s="70"/>
      <c r="W36" s="70"/>
      <c r="AB36" s="75"/>
      <c r="AC36" s="48"/>
      <c r="AD36" s="75"/>
      <c r="AE36" s="48"/>
    </row>
    <row r="37" spans="1:31" x14ac:dyDescent="0.25">
      <c r="A37" s="248" t="s">
        <v>16</v>
      </c>
      <c r="B37" s="8" t="s">
        <v>847</v>
      </c>
      <c r="C37" s="145" t="str">
        <f>VLOOKUP(A37,concorrenti!A:B,2,0)</f>
        <v>OROBICO</v>
      </c>
      <c r="D37" s="145">
        <f>VLOOKUP(A37,concorrenti!A:E,5,0)</f>
        <v>0</v>
      </c>
      <c r="E37" s="67" t="s">
        <v>340</v>
      </c>
      <c r="F37" s="67" t="s">
        <v>481</v>
      </c>
      <c r="G37" s="8" t="s">
        <v>916</v>
      </c>
      <c r="H37" s="8"/>
      <c r="I37" s="67">
        <v>552</v>
      </c>
      <c r="J37" s="122">
        <f t="shared" ref="J37:J57" si="8">IF(D37&lt;&gt;0,((1+RIGHT(G37,2)/100)-0.1),(1+RIGHT(G37,2)/100))</f>
        <v>1.72</v>
      </c>
      <c r="K37" s="122">
        <f t="shared" si="1"/>
        <v>949.43999999999994</v>
      </c>
      <c r="L37" s="8"/>
      <c r="M37" s="8">
        <v>26</v>
      </c>
      <c r="N37" s="8">
        <f>VLOOKUP(M37,Regolamento!A:B,2,1)</f>
        <v>15</v>
      </c>
      <c r="O37" s="122">
        <f t="shared" si="2"/>
        <v>1.6400000000000001</v>
      </c>
      <c r="P37" s="155">
        <f t="shared" si="3"/>
        <v>1.6</v>
      </c>
      <c r="Q37" s="155">
        <f t="shared" si="4"/>
        <v>39.360000000000007</v>
      </c>
      <c r="R37" s="8"/>
      <c r="S37" s="155">
        <f t="shared" si="7"/>
        <v>8.625</v>
      </c>
      <c r="U37" s="70"/>
      <c r="V37" s="70"/>
      <c r="W37" s="70"/>
      <c r="AB37" s="75"/>
      <c r="AC37" s="48"/>
      <c r="AD37" s="75"/>
      <c r="AE37" s="48"/>
    </row>
    <row r="38" spans="1:31" x14ac:dyDescent="0.25">
      <c r="A38" t="s">
        <v>28</v>
      </c>
      <c r="B38" s="8" t="s">
        <v>849</v>
      </c>
      <c r="C38" s="145" t="str">
        <f>VLOOKUP(A38,concorrenti!A:B,2,0)</f>
        <v>OROBICO</v>
      </c>
      <c r="D38" s="145">
        <f>VLOOKUP(A38,concorrenti!A:E,5,0)</f>
        <v>0</v>
      </c>
      <c r="E38" s="67" t="s">
        <v>101</v>
      </c>
      <c r="F38" s="67" t="s">
        <v>951</v>
      </c>
      <c r="G38" s="8" t="s">
        <v>919</v>
      </c>
      <c r="H38" s="8"/>
      <c r="I38" s="67">
        <v>592</v>
      </c>
      <c r="J38" s="122">
        <f t="shared" si="8"/>
        <v>1.73</v>
      </c>
      <c r="K38" s="122">
        <f t="shared" si="1"/>
        <v>1024.1600000000001</v>
      </c>
      <c r="L38" s="8"/>
      <c r="M38" s="8">
        <v>27</v>
      </c>
      <c r="N38" s="8">
        <f>VLOOKUP(M38,Regolamento!A:B,2,1)</f>
        <v>14</v>
      </c>
      <c r="O38" s="122">
        <f t="shared" si="2"/>
        <v>1.6400000000000001</v>
      </c>
      <c r="P38" s="155">
        <f t="shared" si="3"/>
        <v>1.6</v>
      </c>
      <c r="Q38" s="155">
        <f t="shared" si="4"/>
        <v>36.736000000000004</v>
      </c>
      <c r="R38" s="8"/>
      <c r="S38" s="155">
        <f t="shared" si="7"/>
        <v>9.25</v>
      </c>
      <c r="U38" s="70"/>
      <c r="V38" s="70"/>
      <c r="W38" s="70"/>
      <c r="AB38" s="75"/>
      <c r="AC38" s="48"/>
      <c r="AD38" s="75"/>
      <c r="AE38" s="48"/>
    </row>
    <row r="39" spans="1:31" x14ac:dyDescent="0.25">
      <c r="A39" t="s">
        <v>409</v>
      </c>
      <c r="B39" s="8" t="s">
        <v>853</v>
      </c>
      <c r="C39" s="145" t="str">
        <f>VLOOKUP(A39,concorrenti!A:B,2,0)</f>
        <v>CASTELLOTTI</v>
      </c>
      <c r="D39" s="145">
        <f>VLOOKUP(A39,concorrenti!A:E,5,0)</f>
        <v>0</v>
      </c>
      <c r="E39" s="67" t="s">
        <v>615</v>
      </c>
      <c r="F39" s="67" t="s">
        <v>950</v>
      </c>
      <c r="G39" s="8" t="s">
        <v>923</v>
      </c>
      <c r="H39" s="8"/>
      <c r="I39" s="67">
        <v>592</v>
      </c>
      <c r="J39" s="122">
        <f t="shared" si="8"/>
        <v>1.75</v>
      </c>
      <c r="K39" s="122">
        <f t="shared" si="1"/>
        <v>1036</v>
      </c>
      <c r="L39" s="8"/>
      <c r="M39" s="8">
        <v>28</v>
      </c>
      <c r="N39" s="8">
        <f>VLOOKUP(M39,Regolamento!A:B,2,1)</f>
        <v>13</v>
      </c>
      <c r="O39" s="122">
        <f t="shared" si="2"/>
        <v>1.6400000000000001</v>
      </c>
      <c r="P39" s="155">
        <f t="shared" si="3"/>
        <v>1.6</v>
      </c>
      <c r="Q39" s="155">
        <f t="shared" si="4"/>
        <v>34.112000000000002</v>
      </c>
      <c r="R39" s="8"/>
      <c r="S39" s="155">
        <f t="shared" si="7"/>
        <v>9.25</v>
      </c>
      <c r="U39" s="70"/>
      <c r="V39" s="70"/>
      <c r="W39" s="70"/>
      <c r="AB39" s="75"/>
      <c r="AC39" s="48"/>
      <c r="AD39" s="75"/>
      <c r="AE39" s="48"/>
    </row>
    <row r="40" spans="1:31" s="68" customFormat="1" x14ac:dyDescent="0.25">
      <c r="A40" t="s">
        <v>154</v>
      </c>
      <c r="B40" s="8" t="s">
        <v>858</v>
      </c>
      <c r="C40" s="145" t="str">
        <f>VLOOKUP(A40,concorrenti!A:B,2,0)</f>
        <v>VAMS</v>
      </c>
      <c r="D40" s="145">
        <f>VLOOKUP(A40,concorrenti!A:E,5,0)</f>
        <v>0</v>
      </c>
      <c r="E40" s="67" t="s">
        <v>164</v>
      </c>
      <c r="F40" s="156" t="s">
        <v>927</v>
      </c>
      <c r="G40" s="8" t="s">
        <v>928</v>
      </c>
      <c r="H40" s="8"/>
      <c r="I40" s="103">
        <v>577</v>
      </c>
      <c r="J40" s="122">
        <f t="shared" si="8"/>
        <v>1.81</v>
      </c>
      <c r="K40" s="122">
        <f t="shared" si="1"/>
        <v>1044.3700000000001</v>
      </c>
      <c r="L40"/>
      <c r="M40" s="8">
        <v>29</v>
      </c>
      <c r="N40" s="8">
        <f>VLOOKUP(M40,Regolamento!A:B,2,1)</f>
        <v>12</v>
      </c>
      <c r="O40" s="122">
        <f t="shared" si="2"/>
        <v>1.6400000000000001</v>
      </c>
      <c r="P40" s="155">
        <f t="shared" si="3"/>
        <v>1.6</v>
      </c>
      <c r="Q40" s="155">
        <f t="shared" si="4"/>
        <v>31.488</v>
      </c>
      <c r="R40" s="8"/>
      <c r="S40" s="155">
        <f t="shared" si="7"/>
        <v>9.015625</v>
      </c>
      <c r="T40"/>
      <c r="U40" s="70"/>
      <c r="V40" s="70"/>
      <c r="W40" s="70"/>
      <c r="X40"/>
      <c r="Y40"/>
      <c r="Z40"/>
      <c r="AA40"/>
      <c r="AB40" s="75"/>
      <c r="AC40" s="48"/>
      <c r="AD40" s="75"/>
      <c r="AE40" s="48"/>
    </row>
    <row r="41" spans="1:31" x14ac:dyDescent="0.25">
      <c r="A41" s="248" t="s">
        <v>418</v>
      </c>
      <c r="B41" s="8" t="s">
        <v>835</v>
      </c>
      <c r="C41" s="145" t="str">
        <f>VLOOKUP(A41,concorrenti!A:B,2,0)</f>
        <v>CMAE</v>
      </c>
      <c r="D41" s="145">
        <f>VLOOKUP(A41,concorrenti!A:E,5,0)</f>
        <v>0</v>
      </c>
      <c r="E41" s="67" t="s">
        <v>340</v>
      </c>
      <c r="F41" s="67" t="s">
        <v>905</v>
      </c>
      <c r="G41" s="8" t="s">
        <v>904</v>
      </c>
      <c r="H41" s="8"/>
      <c r="I41" s="67">
        <v>635</v>
      </c>
      <c r="J41" s="122">
        <f t="shared" si="8"/>
        <v>1.6600000000000001</v>
      </c>
      <c r="K41" s="122">
        <f t="shared" si="1"/>
        <v>1054.1000000000001</v>
      </c>
      <c r="L41" s="8"/>
      <c r="M41" s="8">
        <v>30</v>
      </c>
      <c r="N41" s="8">
        <f>VLOOKUP(M41,Regolamento!A:B,2,1)</f>
        <v>11</v>
      </c>
      <c r="O41" s="122">
        <f t="shared" si="2"/>
        <v>1.6400000000000001</v>
      </c>
      <c r="P41" s="155">
        <f t="shared" si="3"/>
        <v>1.6</v>
      </c>
      <c r="Q41" s="155">
        <f t="shared" si="4"/>
        <v>28.864000000000004</v>
      </c>
      <c r="R41" s="8"/>
      <c r="S41" s="155">
        <f t="shared" si="7"/>
        <v>9.921875</v>
      </c>
      <c r="T41" s="68"/>
      <c r="U41" s="70"/>
      <c r="V41" s="70"/>
      <c r="W41" s="70"/>
      <c r="X41" s="68"/>
      <c r="Y41" s="68"/>
      <c r="Z41" s="68"/>
      <c r="AB41" s="75"/>
      <c r="AC41" s="48"/>
      <c r="AD41" s="75"/>
      <c r="AE41" s="48"/>
    </row>
    <row r="42" spans="1:31" x14ac:dyDescent="0.25">
      <c r="A42" t="s">
        <v>457</v>
      </c>
      <c r="B42" s="8" t="s">
        <v>862</v>
      </c>
      <c r="C42" s="145" t="str">
        <f>VLOOKUP(A42,concorrenti!A:B,2,0)</f>
        <v>CASTELLOTTI</v>
      </c>
      <c r="D42" s="145">
        <f>VLOOKUP(A42,concorrenti!A:E,5,0)</f>
        <v>0</v>
      </c>
      <c r="E42" s="67" t="s">
        <v>165</v>
      </c>
      <c r="F42" s="67" t="s">
        <v>932</v>
      </c>
      <c r="G42" s="8" t="s">
        <v>931</v>
      </c>
      <c r="H42" s="8"/>
      <c r="I42" s="103">
        <v>582</v>
      </c>
      <c r="J42" s="122">
        <f t="shared" si="8"/>
        <v>1.83</v>
      </c>
      <c r="K42" s="122">
        <f t="shared" si="1"/>
        <v>1065.06</v>
      </c>
      <c r="L42" s="8"/>
      <c r="M42" s="8">
        <v>31</v>
      </c>
      <c r="N42" s="8">
        <f>VLOOKUP(M42,Regolamento!A:B,2,1)</f>
        <v>10</v>
      </c>
      <c r="O42" s="122">
        <f t="shared" si="2"/>
        <v>1.6400000000000001</v>
      </c>
      <c r="P42" s="155">
        <f t="shared" si="3"/>
        <v>1.6</v>
      </c>
      <c r="Q42" s="155">
        <f t="shared" si="4"/>
        <v>26.240000000000006</v>
      </c>
      <c r="R42" s="8"/>
      <c r="S42" s="155">
        <f t="shared" si="7"/>
        <v>9.09375</v>
      </c>
      <c r="U42" s="70"/>
      <c r="V42" s="70"/>
      <c r="W42" s="70"/>
      <c r="AB42" s="75"/>
      <c r="AC42" s="48"/>
      <c r="AD42" s="75"/>
      <c r="AE42" s="48"/>
    </row>
    <row r="43" spans="1:31" x14ac:dyDescent="0.25">
      <c r="A43" t="s">
        <v>181</v>
      </c>
      <c r="B43" s="8" t="s">
        <v>831</v>
      </c>
      <c r="C43" s="145" t="str">
        <f>VLOOKUP(A43,concorrenti!A:B,2,0)</f>
        <v>OROBICO</v>
      </c>
      <c r="D43" s="145">
        <f>VLOOKUP(A43,concorrenti!A:E,5,0)</f>
        <v>0</v>
      </c>
      <c r="E43" s="67" t="s">
        <v>163</v>
      </c>
      <c r="F43" s="67" t="s">
        <v>896</v>
      </c>
      <c r="G43" s="8" t="s">
        <v>897</v>
      </c>
      <c r="H43" s="8"/>
      <c r="I43" s="67">
        <v>683</v>
      </c>
      <c r="J43" s="122">
        <f t="shared" si="8"/>
        <v>1.63</v>
      </c>
      <c r="K43" s="122">
        <f t="shared" si="1"/>
        <v>1113.29</v>
      </c>
      <c r="L43" s="8"/>
      <c r="M43" s="8">
        <v>32</v>
      </c>
      <c r="N43" s="8">
        <f>VLOOKUP(M43,Regolamento!A:B,2,1)</f>
        <v>9</v>
      </c>
      <c r="O43" s="122">
        <f t="shared" si="2"/>
        <v>1.6400000000000001</v>
      </c>
      <c r="P43" s="155">
        <f t="shared" si="3"/>
        <v>1.6</v>
      </c>
      <c r="Q43" s="155">
        <f t="shared" si="4"/>
        <v>23.616000000000003</v>
      </c>
      <c r="R43" s="8"/>
      <c r="S43" s="155">
        <f t="shared" si="7"/>
        <v>10.671875</v>
      </c>
      <c r="U43" s="70"/>
      <c r="V43" s="70"/>
      <c r="W43" s="70"/>
      <c r="AB43" s="75"/>
      <c r="AC43" s="48"/>
      <c r="AD43" s="75"/>
      <c r="AE43" s="48"/>
    </row>
    <row r="44" spans="1:31" x14ac:dyDescent="0.25">
      <c r="A44" t="s">
        <v>27</v>
      </c>
      <c r="B44" s="8" t="s">
        <v>854</v>
      </c>
      <c r="C44" s="145" t="str">
        <f>VLOOKUP(A44,concorrenti!A:B,2,0)</f>
        <v>VAMS</v>
      </c>
      <c r="D44" s="145">
        <f>VLOOKUP(A44,concorrenti!A:E,5,0)</f>
        <v>0</v>
      </c>
      <c r="E44" s="67" t="s">
        <v>164</v>
      </c>
      <c r="F44" s="67" t="s">
        <v>724</v>
      </c>
      <c r="G44" s="8" t="s">
        <v>923</v>
      </c>
      <c r="H44" s="8"/>
      <c r="I44" s="67">
        <v>752</v>
      </c>
      <c r="J44" s="122">
        <f t="shared" si="8"/>
        <v>1.75</v>
      </c>
      <c r="K44" s="122">
        <f t="shared" ref="K44:K75" si="9">+J44*I44</f>
        <v>1316</v>
      </c>
      <c r="L44" s="8"/>
      <c r="M44" s="8">
        <v>33</v>
      </c>
      <c r="N44" s="8">
        <f>VLOOKUP(M44,Regolamento!A:B,2,1)</f>
        <v>8</v>
      </c>
      <c r="O44" s="122">
        <f t="shared" ref="O44:O64" si="10">1+F$5/100</f>
        <v>1.6400000000000001</v>
      </c>
      <c r="P44" s="155">
        <f t="shared" ref="P44:P64" si="11">1+F$6/100</f>
        <v>1.6</v>
      </c>
      <c r="Q44" s="155">
        <f t="shared" ref="Q44:Q64" si="12">IF(I44&lt;&gt;0,+N44*O44*P44,0)</f>
        <v>20.992000000000004</v>
      </c>
      <c r="R44" s="8"/>
      <c r="S44" s="155">
        <f t="shared" si="7"/>
        <v>11.75</v>
      </c>
      <c r="U44" s="70"/>
      <c r="V44" s="70"/>
      <c r="W44" s="70"/>
      <c r="AB44" s="75"/>
      <c r="AC44" s="48"/>
      <c r="AD44" s="75"/>
      <c r="AE44" s="48"/>
    </row>
    <row r="45" spans="1:31" x14ac:dyDescent="0.25">
      <c r="A45" t="s">
        <v>597</v>
      </c>
      <c r="B45" t="s">
        <v>863</v>
      </c>
      <c r="C45" s="145" t="str">
        <f>VLOOKUP(A45,concorrenti!A:B,2,0)</f>
        <v>PROGETTO MITE</v>
      </c>
      <c r="D45" s="145">
        <f>VLOOKUP(A45,concorrenti!A:E,5,0)</f>
        <v>0</v>
      </c>
      <c r="E45" t="s">
        <v>164</v>
      </c>
      <c r="F45" t="s">
        <v>453</v>
      </c>
      <c r="G45" t="s">
        <v>933</v>
      </c>
      <c r="I45">
        <v>710</v>
      </c>
      <c r="J45" s="122">
        <f t="shared" si="8"/>
        <v>1.8599999999999999</v>
      </c>
      <c r="K45" s="122">
        <f t="shared" si="9"/>
        <v>1320.6</v>
      </c>
      <c r="M45" s="8">
        <v>34</v>
      </c>
      <c r="N45" s="8">
        <f>VLOOKUP(M45,Regolamento!A:B,2,1)</f>
        <v>7</v>
      </c>
      <c r="O45" s="122">
        <f t="shared" si="10"/>
        <v>1.6400000000000001</v>
      </c>
      <c r="P45" s="155">
        <f t="shared" si="11"/>
        <v>1.6</v>
      </c>
      <c r="Q45" s="155">
        <f t="shared" si="12"/>
        <v>18.368000000000002</v>
      </c>
      <c r="R45" s="8"/>
      <c r="S45" s="155">
        <f t="shared" si="7"/>
        <v>11.09375</v>
      </c>
      <c r="U45" s="70"/>
      <c r="V45" s="70"/>
      <c r="W45" s="70"/>
      <c r="AB45" s="75"/>
      <c r="AC45" s="48"/>
      <c r="AD45" s="75"/>
      <c r="AE45" s="48"/>
    </row>
    <row r="46" spans="1:31" s="68" customFormat="1" x14ac:dyDescent="0.25">
      <c r="A46" t="s">
        <v>156</v>
      </c>
      <c r="B46" s="8" t="s">
        <v>844</v>
      </c>
      <c r="C46" s="145" t="str">
        <f>VLOOKUP(A46,concorrenti!A:B,2,0)</f>
        <v>VCC COMO</v>
      </c>
      <c r="D46" s="145">
        <f>VLOOKUP(A46,concorrenti!A:E,5,0)</f>
        <v>0</v>
      </c>
      <c r="E46" s="67" t="s">
        <v>164</v>
      </c>
      <c r="F46" s="67" t="s">
        <v>915</v>
      </c>
      <c r="G46" s="8" t="s">
        <v>916</v>
      </c>
      <c r="H46" s="8"/>
      <c r="I46" s="67">
        <v>932</v>
      </c>
      <c r="J46" s="122">
        <f t="shared" si="8"/>
        <v>1.72</v>
      </c>
      <c r="K46" s="122">
        <f t="shared" si="9"/>
        <v>1603.04</v>
      </c>
      <c r="L46" s="8"/>
      <c r="M46" s="8">
        <v>35</v>
      </c>
      <c r="N46" s="8">
        <f>VLOOKUP(M46,Regolamento!A:B,2,1)</f>
        <v>6</v>
      </c>
      <c r="O46" s="122">
        <f t="shared" si="10"/>
        <v>1.6400000000000001</v>
      </c>
      <c r="P46" s="155">
        <f t="shared" si="11"/>
        <v>1.6</v>
      </c>
      <c r="Q46" s="155">
        <f t="shared" si="12"/>
        <v>15.744</v>
      </c>
      <c r="R46" s="8"/>
      <c r="S46" s="155">
        <f t="shared" si="7"/>
        <v>14.5625</v>
      </c>
      <c r="T46"/>
      <c r="U46" s="70"/>
      <c r="V46" s="70"/>
      <c r="W46" s="70"/>
      <c r="X46"/>
      <c r="Y46"/>
      <c r="Z46"/>
      <c r="AA46"/>
      <c r="AB46" s="75"/>
      <c r="AC46" s="48"/>
      <c r="AD46" s="75"/>
      <c r="AE46" s="48"/>
    </row>
    <row r="47" spans="1:31" s="68" customFormat="1" x14ac:dyDescent="0.25">
      <c r="A47" t="s">
        <v>30</v>
      </c>
      <c r="B47" s="8" t="s">
        <v>855</v>
      </c>
      <c r="C47" s="145" t="str">
        <f>VLOOKUP(A47,concorrenti!A:B,2,0)</f>
        <v>OROBICO</v>
      </c>
      <c r="D47" s="145">
        <f>VLOOKUP(A47,concorrenti!A:E,5,0)</f>
        <v>0</v>
      </c>
      <c r="E47" s="67" t="s">
        <v>101</v>
      </c>
      <c r="F47" s="67" t="s">
        <v>104</v>
      </c>
      <c r="G47" s="8" t="s">
        <v>923</v>
      </c>
      <c r="H47" s="8"/>
      <c r="I47" s="67">
        <v>956</v>
      </c>
      <c r="J47" s="122">
        <f t="shared" si="8"/>
        <v>1.75</v>
      </c>
      <c r="K47" s="122">
        <f t="shared" si="9"/>
        <v>1673</v>
      </c>
      <c r="L47" s="8"/>
      <c r="M47" s="8">
        <v>36</v>
      </c>
      <c r="N47" s="8">
        <f>VLOOKUP(M47,Regolamento!A:B,2,1)</f>
        <v>5</v>
      </c>
      <c r="O47" s="122">
        <f t="shared" si="10"/>
        <v>1.6400000000000001</v>
      </c>
      <c r="P47" s="155">
        <f t="shared" si="11"/>
        <v>1.6</v>
      </c>
      <c r="Q47" s="155">
        <f t="shared" si="12"/>
        <v>13.120000000000003</v>
      </c>
      <c r="R47" s="8"/>
      <c r="S47" s="155">
        <f t="shared" si="7"/>
        <v>14.9375</v>
      </c>
      <c r="U47" s="70"/>
      <c r="V47" s="70"/>
      <c r="W47" s="70"/>
      <c r="AA47"/>
      <c r="AB47" s="75"/>
      <c r="AC47" s="48"/>
      <c r="AD47" s="75"/>
      <c r="AE47" s="48"/>
    </row>
    <row r="48" spans="1:31" x14ac:dyDescent="0.25">
      <c r="A48" t="s">
        <v>70</v>
      </c>
      <c r="B48" s="51" t="s">
        <v>857</v>
      </c>
      <c r="C48" s="145" t="str">
        <f>VLOOKUP(A48,concorrenti!A:B,2,0)</f>
        <v>CASTELLOTTI</v>
      </c>
      <c r="D48" s="145">
        <f>VLOOKUP(A48,concorrenti!A:E,5,0)</f>
        <v>0</v>
      </c>
      <c r="E48" s="103" t="s">
        <v>890</v>
      </c>
      <c r="F48" s="103" t="s">
        <v>452</v>
      </c>
      <c r="G48" t="s">
        <v>926</v>
      </c>
      <c r="H48" s="101"/>
      <c r="I48" s="103">
        <v>1060</v>
      </c>
      <c r="J48" s="122">
        <f t="shared" si="8"/>
        <v>1.79</v>
      </c>
      <c r="K48" s="122">
        <f t="shared" si="9"/>
        <v>1897.4</v>
      </c>
      <c r="L48" s="8"/>
      <c r="M48" s="8">
        <v>37</v>
      </c>
      <c r="N48" s="8">
        <f>VLOOKUP(M48,Regolamento!A:B,2,1)</f>
        <v>4</v>
      </c>
      <c r="O48" s="122">
        <f t="shared" si="10"/>
        <v>1.6400000000000001</v>
      </c>
      <c r="P48" s="155">
        <f t="shared" si="11"/>
        <v>1.6</v>
      </c>
      <c r="Q48" s="155">
        <f t="shared" si="12"/>
        <v>10.496000000000002</v>
      </c>
      <c r="R48" s="8"/>
      <c r="S48" s="155">
        <f t="shared" si="7"/>
        <v>16.5625</v>
      </c>
      <c r="T48" s="68"/>
      <c r="U48" s="70"/>
      <c r="V48" s="70"/>
      <c r="W48" s="70"/>
      <c r="X48" s="68"/>
      <c r="Y48" s="68"/>
      <c r="Z48" s="68"/>
      <c r="AB48" s="75"/>
      <c r="AC48" s="48"/>
      <c r="AD48" s="75"/>
      <c r="AE48" s="48"/>
    </row>
    <row r="49" spans="1:31" x14ac:dyDescent="0.25">
      <c r="A49" t="s">
        <v>602</v>
      </c>
      <c r="B49" s="8" t="s">
        <v>820</v>
      </c>
      <c r="C49" s="145" t="str">
        <f>VLOOKUP(A49,concorrenti!A:B,2,0)</f>
        <v>CASTELLOTTI</v>
      </c>
      <c r="D49" s="145">
        <f>VLOOKUP(A49,concorrenti!A:E,5,0)</f>
        <v>0</v>
      </c>
      <c r="E49" s="67" t="s">
        <v>162</v>
      </c>
      <c r="F49" s="67" t="s">
        <v>880</v>
      </c>
      <c r="G49" s="8" t="s">
        <v>881</v>
      </c>
      <c r="H49" s="9"/>
      <c r="I49" s="67">
        <v>1214</v>
      </c>
      <c r="J49" s="122">
        <f t="shared" si="8"/>
        <v>1.69</v>
      </c>
      <c r="K49" s="122">
        <f t="shared" si="9"/>
        <v>2051.66</v>
      </c>
      <c r="M49" s="8">
        <v>38</v>
      </c>
      <c r="N49" s="8">
        <f>VLOOKUP(M49,Regolamento!A:B,2,1)</f>
        <v>3</v>
      </c>
      <c r="O49" s="122">
        <f t="shared" si="10"/>
        <v>1.6400000000000001</v>
      </c>
      <c r="P49" s="155">
        <f t="shared" si="11"/>
        <v>1.6</v>
      </c>
      <c r="Q49" s="155">
        <f t="shared" si="12"/>
        <v>7.8719999999999999</v>
      </c>
      <c r="R49" s="8"/>
      <c r="S49" s="155">
        <f t="shared" si="7"/>
        <v>18.96875</v>
      </c>
      <c r="U49" s="70"/>
      <c r="V49" s="70"/>
      <c r="W49" s="70"/>
      <c r="AB49" s="75"/>
      <c r="AC49" s="48"/>
      <c r="AD49" s="75"/>
      <c r="AE49" s="48"/>
    </row>
    <row r="50" spans="1:31" x14ac:dyDescent="0.25">
      <c r="A50" t="s">
        <v>488</v>
      </c>
      <c r="B50" s="8" t="s">
        <v>822</v>
      </c>
      <c r="C50" s="145" t="str">
        <f>VLOOKUP(A50,concorrenti!A:B,2,0)</f>
        <v>CASTELLOTTI</v>
      </c>
      <c r="D50" s="145">
        <f>VLOOKUP(A50,concorrenti!A:E,5,0)</f>
        <v>0</v>
      </c>
      <c r="E50" s="67" t="s">
        <v>101</v>
      </c>
      <c r="F50" s="67" t="s">
        <v>883</v>
      </c>
      <c r="G50" s="8" t="s">
        <v>884</v>
      </c>
      <c r="I50">
        <v>2258</v>
      </c>
      <c r="J50" s="122">
        <f t="shared" si="8"/>
        <v>1.53</v>
      </c>
      <c r="K50" s="122">
        <f t="shared" si="9"/>
        <v>3454.7400000000002</v>
      </c>
      <c r="M50" s="8">
        <v>39</v>
      </c>
      <c r="N50" s="8">
        <f>VLOOKUP(M50,Regolamento!A:B,2,1)</f>
        <v>2</v>
      </c>
      <c r="O50" s="122">
        <f t="shared" si="10"/>
        <v>1.6400000000000001</v>
      </c>
      <c r="P50" s="155">
        <f t="shared" si="11"/>
        <v>1.6</v>
      </c>
      <c r="Q50" s="155">
        <f t="shared" si="12"/>
        <v>5.2480000000000011</v>
      </c>
      <c r="R50" s="8"/>
      <c r="S50" s="155">
        <f t="shared" si="7"/>
        <v>35.28125</v>
      </c>
      <c r="U50" s="70"/>
      <c r="V50" s="70"/>
      <c r="W50" s="70"/>
      <c r="AB50" s="75"/>
      <c r="AC50" s="48"/>
      <c r="AD50" s="75"/>
      <c r="AE50" s="48"/>
    </row>
    <row r="51" spans="1:31" x14ac:dyDescent="0.25">
      <c r="A51" t="s">
        <v>490</v>
      </c>
      <c r="B51" s="8" t="s">
        <v>830</v>
      </c>
      <c r="C51" s="145" t="str">
        <f>VLOOKUP(A51,concorrenti!A:B,2,0)</f>
        <v>CMAE</v>
      </c>
      <c r="D51" s="145">
        <f>VLOOKUP(A51,concorrenti!A:E,5,0)</f>
        <v>0</v>
      </c>
      <c r="E51" s="67" t="s">
        <v>162</v>
      </c>
      <c r="F51" s="67" t="s">
        <v>895</v>
      </c>
      <c r="G51" s="8" t="s">
        <v>894</v>
      </c>
      <c r="H51" s="8"/>
      <c r="I51" s="67">
        <v>2278</v>
      </c>
      <c r="J51" s="122">
        <f t="shared" si="8"/>
        <v>1.62</v>
      </c>
      <c r="K51" s="122">
        <f t="shared" si="9"/>
        <v>3690.36</v>
      </c>
      <c r="L51" s="8"/>
      <c r="M51" s="8">
        <v>40</v>
      </c>
      <c r="N51" s="8">
        <f>VLOOKUP(M51,Regolamento!A:B,2,1)</f>
        <v>1</v>
      </c>
      <c r="O51" s="122">
        <f t="shared" si="10"/>
        <v>1.6400000000000001</v>
      </c>
      <c r="P51" s="155">
        <f t="shared" si="11"/>
        <v>1.6</v>
      </c>
      <c r="Q51" s="155">
        <f t="shared" si="12"/>
        <v>2.6240000000000006</v>
      </c>
      <c r="R51" s="8"/>
      <c r="S51" s="155">
        <f t="shared" si="7"/>
        <v>35.59375</v>
      </c>
      <c r="U51" s="70"/>
      <c r="V51" s="70"/>
      <c r="W51" s="70"/>
      <c r="AB51" s="75"/>
      <c r="AC51" s="48"/>
      <c r="AD51" s="75"/>
      <c r="AE51" s="48"/>
    </row>
    <row r="52" spans="1:31" x14ac:dyDescent="0.25">
      <c r="A52" t="s">
        <v>471</v>
      </c>
      <c r="B52" s="8" t="s">
        <v>840</v>
      </c>
      <c r="C52" s="145" t="str">
        <f>VLOOKUP(A52,concorrenti!A:B,2,0)</f>
        <v>OROBICO</v>
      </c>
      <c r="D52" s="145">
        <f>VLOOKUP(A52,concorrenti!A:E,5,0)</f>
        <v>0</v>
      </c>
      <c r="E52" s="67" t="s">
        <v>164</v>
      </c>
      <c r="F52" s="156" t="s">
        <v>623</v>
      </c>
      <c r="G52" s="8" t="s">
        <v>912</v>
      </c>
      <c r="H52" s="8"/>
      <c r="I52" s="67">
        <v>2619</v>
      </c>
      <c r="J52" s="122">
        <f t="shared" si="8"/>
        <v>1.71</v>
      </c>
      <c r="K52" s="122">
        <f t="shared" si="9"/>
        <v>4478.49</v>
      </c>
      <c r="L52" s="8"/>
      <c r="M52" s="8">
        <v>41</v>
      </c>
      <c r="N52" s="8">
        <f>VLOOKUP(M52,Regolamento!A:B,2,1)</f>
        <v>0.5</v>
      </c>
      <c r="O52" s="122">
        <f t="shared" si="10"/>
        <v>1.6400000000000001</v>
      </c>
      <c r="P52" s="155">
        <f t="shared" si="11"/>
        <v>1.6</v>
      </c>
      <c r="Q52" s="155">
        <f t="shared" si="12"/>
        <v>1.3120000000000003</v>
      </c>
      <c r="R52" s="8"/>
      <c r="S52" s="155">
        <f t="shared" si="7"/>
        <v>40.921875</v>
      </c>
      <c r="U52" s="70"/>
      <c r="V52" s="70"/>
      <c r="W52" s="70"/>
      <c r="AB52" s="75"/>
      <c r="AC52" s="48"/>
      <c r="AD52" s="75"/>
      <c r="AE52" s="48"/>
    </row>
    <row r="53" spans="1:31" x14ac:dyDescent="0.25">
      <c r="A53" t="s">
        <v>487</v>
      </c>
      <c r="B53" s="8" t="s">
        <v>814</v>
      </c>
      <c r="C53" s="145" t="str">
        <f>VLOOKUP(A53,concorrenti!A:B,2,0)</f>
        <v>CMAE</v>
      </c>
      <c r="D53" s="145">
        <f>VLOOKUP(A53,concorrenti!A:E,5,0)</f>
        <v>0</v>
      </c>
      <c r="E53" s="67" t="s">
        <v>872</v>
      </c>
      <c r="F53" s="67" t="s">
        <v>873</v>
      </c>
      <c r="G53" s="8" t="s">
        <v>874</v>
      </c>
      <c r="H53" s="8"/>
      <c r="I53" s="67">
        <v>3710</v>
      </c>
      <c r="J53" s="122">
        <f t="shared" si="8"/>
        <v>1.29</v>
      </c>
      <c r="K53" s="122">
        <f t="shared" si="9"/>
        <v>4785.9000000000005</v>
      </c>
      <c r="L53" s="8"/>
      <c r="M53" s="8">
        <v>42</v>
      </c>
      <c r="N53" s="8">
        <f>VLOOKUP(M53,Regolamento!A:B,2,1)</f>
        <v>0.5</v>
      </c>
      <c r="O53" s="122">
        <f t="shared" si="10"/>
        <v>1.6400000000000001</v>
      </c>
      <c r="P53" s="155">
        <f t="shared" si="11"/>
        <v>1.6</v>
      </c>
      <c r="Q53" s="155">
        <f t="shared" si="12"/>
        <v>1.3120000000000003</v>
      </c>
      <c r="R53" s="8"/>
      <c r="S53" s="155">
        <f t="shared" si="7"/>
        <v>57.96875</v>
      </c>
      <c r="U53" s="70"/>
      <c r="V53" s="70"/>
      <c r="W53" s="70"/>
      <c r="AB53" s="75"/>
      <c r="AC53" s="48"/>
      <c r="AD53" s="75"/>
      <c r="AE53" s="48"/>
    </row>
    <row r="54" spans="1:31" x14ac:dyDescent="0.25">
      <c r="A54" t="s">
        <v>18</v>
      </c>
      <c r="B54" t="s">
        <v>868</v>
      </c>
      <c r="C54" s="145" t="str">
        <f>VLOOKUP(A54,concorrenti!A:B,2,0)</f>
        <v>VAMS</v>
      </c>
      <c r="D54" s="145">
        <f>VLOOKUP(A54,concorrenti!A:E,5,0)</f>
        <v>0</v>
      </c>
      <c r="E54" t="s">
        <v>164</v>
      </c>
      <c r="F54" t="s">
        <v>939</v>
      </c>
      <c r="G54" t="s">
        <v>940</v>
      </c>
      <c r="H54" s="8"/>
      <c r="I54">
        <v>2494</v>
      </c>
      <c r="J54" s="122">
        <f t="shared" si="8"/>
        <v>1.9300000000000002</v>
      </c>
      <c r="K54" s="122">
        <f t="shared" si="9"/>
        <v>4813.42</v>
      </c>
      <c r="L54" s="8"/>
      <c r="M54" s="8">
        <v>43</v>
      </c>
      <c r="N54" s="8">
        <f>VLOOKUP(M54,Regolamento!A:B,2,1)</f>
        <v>0.5</v>
      </c>
      <c r="O54" s="122">
        <f t="shared" si="10"/>
        <v>1.6400000000000001</v>
      </c>
      <c r="P54" s="155">
        <f t="shared" si="11"/>
        <v>1.6</v>
      </c>
      <c r="Q54" s="155">
        <f t="shared" si="12"/>
        <v>1.3120000000000003</v>
      </c>
      <c r="R54" s="8"/>
      <c r="S54" s="155">
        <f t="shared" si="7"/>
        <v>38.96875</v>
      </c>
      <c r="U54" s="70"/>
      <c r="V54" s="70"/>
      <c r="W54" s="70"/>
      <c r="AB54" s="75"/>
      <c r="AC54" s="48"/>
      <c r="AD54" s="75"/>
      <c r="AE54" s="48"/>
    </row>
    <row r="55" spans="1:31" x14ac:dyDescent="0.25">
      <c r="A55" s="245" t="s">
        <v>813</v>
      </c>
      <c r="B55" t="s">
        <v>870</v>
      </c>
      <c r="C55" s="145" t="str">
        <f>VLOOKUP(A55,concorrenti!A:B,2,0)</f>
        <v>VAMS</v>
      </c>
      <c r="D55" s="145">
        <f>VLOOKUP(A55,concorrenti!A:E,5,0)</f>
        <v>0</v>
      </c>
      <c r="E55" t="s">
        <v>943</v>
      </c>
      <c r="F55" t="s">
        <v>944</v>
      </c>
      <c r="G55" t="s">
        <v>945</v>
      </c>
      <c r="I55">
        <v>2548</v>
      </c>
      <c r="J55" s="122">
        <f t="shared" si="8"/>
        <v>1.97</v>
      </c>
      <c r="K55" s="122">
        <f t="shared" si="9"/>
        <v>5019.5599999999995</v>
      </c>
      <c r="L55" s="8"/>
      <c r="M55" s="8">
        <v>44</v>
      </c>
      <c r="N55" s="8">
        <f>VLOOKUP(M55,Regolamento!A:B,2,1)</f>
        <v>0.5</v>
      </c>
      <c r="O55" s="122">
        <f t="shared" si="10"/>
        <v>1.6400000000000001</v>
      </c>
      <c r="P55" s="155">
        <f t="shared" si="11"/>
        <v>1.6</v>
      </c>
      <c r="Q55" s="155">
        <f t="shared" si="12"/>
        <v>1.3120000000000003</v>
      </c>
      <c r="R55" s="8"/>
      <c r="S55" s="155">
        <f t="shared" ref="S55:S64" si="13">+I55/F$5</f>
        <v>39.8125</v>
      </c>
      <c r="U55" s="70"/>
      <c r="V55" s="70"/>
      <c r="W55" s="70"/>
      <c r="AB55" s="75"/>
      <c r="AC55" s="48"/>
      <c r="AD55" s="75"/>
      <c r="AE55" s="48"/>
    </row>
    <row r="56" spans="1:31" x14ac:dyDescent="0.25">
      <c r="A56" t="s">
        <v>491</v>
      </c>
      <c r="B56" t="s">
        <v>864</v>
      </c>
      <c r="C56" s="145" t="str">
        <f>VLOOKUP(A56,concorrenti!A:B,2,0)</f>
        <v>CMAE</v>
      </c>
      <c r="D56" s="145">
        <f>VLOOKUP(A56,concorrenti!A:E,5,0)</f>
        <v>0</v>
      </c>
      <c r="E56" t="s">
        <v>934</v>
      </c>
      <c r="F56" t="s">
        <v>935</v>
      </c>
      <c r="G56" t="s">
        <v>936</v>
      </c>
      <c r="I56">
        <v>2706</v>
      </c>
      <c r="J56" s="122">
        <f t="shared" si="8"/>
        <v>1.9</v>
      </c>
      <c r="K56" s="122">
        <f t="shared" si="9"/>
        <v>5141.3999999999996</v>
      </c>
      <c r="L56" s="8"/>
      <c r="M56" s="8">
        <v>45</v>
      </c>
      <c r="N56" s="8">
        <f>VLOOKUP(M56,Regolamento!A:B,2,1)</f>
        <v>0.5</v>
      </c>
      <c r="O56" s="122">
        <f t="shared" si="10"/>
        <v>1.6400000000000001</v>
      </c>
      <c r="P56" s="155">
        <f t="shared" si="11"/>
        <v>1.6</v>
      </c>
      <c r="Q56" s="155">
        <f t="shared" si="12"/>
        <v>1.3120000000000003</v>
      </c>
      <c r="R56" s="8"/>
      <c r="S56" s="155">
        <f t="shared" si="13"/>
        <v>42.28125</v>
      </c>
      <c r="U56" s="70"/>
      <c r="V56" s="70"/>
      <c r="W56" s="70"/>
      <c r="AD56" s="75"/>
      <c r="AE56" s="48"/>
    </row>
    <row r="57" spans="1:31" x14ac:dyDescent="0.25">
      <c r="A57" t="s">
        <v>811</v>
      </c>
      <c r="B57" s="8" t="s">
        <v>860</v>
      </c>
      <c r="C57" s="145" t="str">
        <f>VLOOKUP(A57,concorrenti!A:B,2,0)</f>
        <v>VCC COMO</v>
      </c>
      <c r="D57" s="145">
        <f>VLOOKUP(A57,concorrenti!A:E,5,0)</f>
        <v>0</v>
      </c>
      <c r="E57" s="67" t="s">
        <v>164</v>
      </c>
      <c r="F57" s="67" t="s">
        <v>930</v>
      </c>
      <c r="G57" s="8" t="s">
        <v>928</v>
      </c>
      <c r="I57" s="103">
        <f>3101</f>
        <v>3101</v>
      </c>
      <c r="J57" s="122">
        <f t="shared" si="8"/>
        <v>1.81</v>
      </c>
      <c r="K57" s="122">
        <f t="shared" si="9"/>
        <v>5612.81</v>
      </c>
      <c r="L57" s="8"/>
      <c r="M57" s="8">
        <v>46</v>
      </c>
      <c r="N57" s="8">
        <f>VLOOKUP(M57,Regolamento!A:B,2,1)</f>
        <v>0.5</v>
      </c>
      <c r="O57" s="122">
        <f t="shared" si="10"/>
        <v>1.6400000000000001</v>
      </c>
      <c r="P57" s="155">
        <f t="shared" si="11"/>
        <v>1.6</v>
      </c>
      <c r="Q57" s="155">
        <f t="shared" si="12"/>
        <v>1.3120000000000003</v>
      </c>
      <c r="R57" s="8"/>
      <c r="S57" s="155">
        <f t="shared" si="13"/>
        <v>48.453125</v>
      </c>
      <c r="U57" s="70"/>
      <c r="V57" s="70"/>
      <c r="W57" s="70"/>
    </row>
    <row r="58" spans="1:31" ht="15" customHeight="1" x14ac:dyDescent="0.25">
      <c r="A58" s="245" t="s">
        <v>494</v>
      </c>
      <c r="B58" t="s">
        <v>649</v>
      </c>
      <c r="C58" s="145" t="str">
        <f>VLOOKUP(A58,concorrenti!A:B,2,0)</f>
        <v>CMAE</v>
      </c>
      <c r="D58" s="145" t="str">
        <f>VLOOKUP(A58,concorrenti!A:E,5,0)</f>
        <v>X</v>
      </c>
      <c r="E58" t="s">
        <v>776</v>
      </c>
      <c r="F58" t="s">
        <v>946</v>
      </c>
      <c r="G58" t="s">
        <v>947</v>
      </c>
      <c r="H58" s="8"/>
      <c r="I58">
        <v>3026</v>
      </c>
      <c r="J58" s="122">
        <f>IF(D58&lt;&gt;0,((1+RIGHT(G58,2)/100)-0.1),(1+RIGHT(G58,2)/100))+1</f>
        <v>1.92</v>
      </c>
      <c r="K58" s="122">
        <f t="shared" si="9"/>
        <v>5809.92</v>
      </c>
      <c r="L58" s="8"/>
      <c r="M58" s="8">
        <v>47</v>
      </c>
      <c r="N58" s="8">
        <f>VLOOKUP(M58,Regolamento!A:B,2,1)</f>
        <v>0.5</v>
      </c>
      <c r="O58" s="122">
        <f t="shared" si="10"/>
        <v>1.6400000000000001</v>
      </c>
      <c r="P58" s="155">
        <f t="shared" si="11"/>
        <v>1.6</v>
      </c>
      <c r="Q58" s="155">
        <f t="shared" si="12"/>
        <v>1.3120000000000003</v>
      </c>
      <c r="R58" s="8"/>
      <c r="S58" s="155">
        <f t="shared" si="13"/>
        <v>47.28125</v>
      </c>
      <c r="U58" s="70"/>
      <c r="V58" s="70"/>
      <c r="W58" s="70"/>
      <c r="AE58" s="142"/>
    </row>
    <row r="59" spans="1:31" s="142" customFormat="1" x14ac:dyDescent="0.25">
      <c r="A59" t="s">
        <v>493</v>
      </c>
      <c r="B59" s="8" t="s">
        <v>827</v>
      </c>
      <c r="C59" s="145" t="str">
        <f>VLOOKUP(A59,concorrenti!A:B,2,0)</f>
        <v>CMAE</v>
      </c>
      <c r="D59" s="145">
        <f>VLOOKUP(A59,concorrenti!A:E,5,0)</f>
        <v>0</v>
      </c>
      <c r="E59" s="67" t="s">
        <v>165</v>
      </c>
      <c r="F59" s="67" t="s">
        <v>499</v>
      </c>
      <c r="G59" s="257" t="s">
        <v>952</v>
      </c>
      <c r="H59" s="8"/>
      <c r="I59" s="67">
        <v>3342</v>
      </c>
      <c r="J59" s="122">
        <f t="shared" ref="J59:J64" si="14">IF(D59&lt;&gt;0,((1+RIGHT(G59,2)/100)-0.1),(1+RIGHT(G59,2)/100))</f>
        <v>1.8199999999999998</v>
      </c>
      <c r="K59" s="122">
        <f t="shared" si="9"/>
        <v>6082.44</v>
      </c>
      <c r="L59" s="8"/>
      <c r="M59" s="8">
        <v>48</v>
      </c>
      <c r="N59" s="8">
        <f>VLOOKUP(M59,Regolamento!A:B,2,1)</f>
        <v>0.5</v>
      </c>
      <c r="O59" s="122">
        <f t="shared" si="10"/>
        <v>1.6400000000000001</v>
      </c>
      <c r="P59" s="155">
        <f t="shared" si="11"/>
        <v>1.6</v>
      </c>
      <c r="Q59" s="155">
        <f t="shared" si="12"/>
        <v>1.3120000000000003</v>
      </c>
      <c r="R59" s="8"/>
      <c r="S59" s="155">
        <f t="shared" si="13"/>
        <v>52.21875</v>
      </c>
      <c r="T59"/>
      <c r="U59" s="70"/>
      <c r="V59" s="70"/>
      <c r="W59" s="70"/>
      <c r="Y59"/>
      <c r="Z59"/>
      <c r="AA59"/>
      <c r="AB59"/>
      <c r="AC59"/>
      <c r="AD59"/>
      <c r="AE59"/>
    </row>
    <row r="60" spans="1:31" x14ac:dyDescent="0.25">
      <c r="A60" t="s">
        <v>810</v>
      </c>
      <c r="B60" s="8" t="s">
        <v>859</v>
      </c>
      <c r="C60" s="145" t="str">
        <f>VLOOKUP(A60,concorrenti!A:B,2,0)</f>
        <v>CASTELLOTTI</v>
      </c>
      <c r="D60" s="145">
        <f>VLOOKUP(A60,concorrenti!A:E,5,0)</f>
        <v>0</v>
      </c>
      <c r="E60" s="67" t="s">
        <v>340</v>
      </c>
      <c r="F60" s="67" t="s">
        <v>929</v>
      </c>
      <c r="G60" s="8" t="s">
        <v>928</v>
      </c>
      <c r="H60" s="8"/>
      <c r="I60" s="103">
        <v>4575</v>
      </c>
      <c r="J60" s="122">
        <f t="shared" si="14"/>
        <v>1.81</v>
      </c>
      <c r="K60" s="122">
        <f t="shared" si="9"/>
        <v>8280.75</v>
      </c>
      <c r="L60" s="8"/>
      <c r="M60" s="8">
        <v>49</v>
      </c>
      <c r="N60" s="8">
        <f>VLOOKUP(M60,Regolamento!A:B,2,1)</f>
        <v>0.5</v>
      </c>
      <c r="O60" s="122">
        <f t="shared" si="10"/>
        <v>1.6400000000000001</v>
      </c>
      <c r="P60" s="155">
        <f t="shared" si="11"/>
        <v>1.6</v>
      </c>
      <c r="Q60" s="155">
        <f t="shared" si="12"/>
        <v>1.3120000000000003</v>
      </c>
      <c r="R60" s="8"/>
      <c r="S60" s="155">
        <f t="shared" si="13"/>
        <v>71.484375</v>
      </c>
      <c r="U60" s="70"/>
      <c r="V60" s="70"/>
      <c r="W60" s="70"/>
      <c r="X60" s="142"/>
      <c r="Y60" s="142"/>
      <c r="Z60" s="142"/>
    </row>
    <row r="61" spans="1:31" ht="15" customHeight="1" x14ac:dyDescent="0.25">
      <c r="A61" t="s">
        <v>805</v>
      </c>
      <c r="B61" s="8" t="s">
        <v>826</v>
      </c>
      <c r="C61" s="145" t="str">
        <f>VLOOKUP(A61,concorrenti!A:B,2,0)</f>
        <v>CMAE</v>
      </c>
      <c r="D61" s="145">
        <f>VLOOKUP(A61,concorrenti!A:E,5,0)</f>
        <v>0</v>
      </c>
      <c r="E61" s="67" t="s">
        <v>427</v>
      </c>
      <c r="F61" s="67" t="s">
        <v>891</v>
      </c>
      <c r="G61" s="8" t="s">
        <v>889</v>
      </c>
      <c r="I61" s="67">
        <v>6030</v>
      </c>
      <c r="J61" s="122">
        <f t="shared" si="14"/>
        <v>1.5699999999999998</v>
      </c>
      <c r="K61" s="122">
        <f t="shared" si="9"/>
        <v>9467.0999999999985</v>
      </c>
      <c r="L61" s="8"/>
      <c r="M61" s="8">
        <v>50</v>
      </c>
      <c r="N61" s="8">
        <f>VLOOKUP(M61,Regolamento!A:B,2,1)</f>
        <v>0.5</v>
      </c>
      <c r="O61" s="122">
        <f t="shared" si="10"/>
        <v>1.6400000000000001</v>
      </c>
      <c r="P61" s="155">
        <f t="shared" si="11"/>
        <v>1.6</v>
      </c>
      <c r="Q61" s="155">
        <f t="shared" si="12"/>
        <v>1.3120000000000003</v>
      </c>
      <c r="R61" s="8"/>
      <c r="S61" s="155">
        <f t="shared" si="13"/>
        <v>94.21875</v>
      </c>
      <c r="U61" s="70"/>
      <c r="V61" s="70"/>
      <c r="W61" s="70"/>
    </row>
    <row r="62" spans="1:31" x14ac:dyDescent="0.25">
      <c r="A62" t="s">
        <v>807</v>
      </c>
      <c r="B62" s="8" t="s">
        <v>838</v>
      </c>
      <c r="C62" s="145" t="str">
        <f>VLOOKUP(A62,concorrenti!A:B,2,0)</f>
        <v>CMAE</v>
      </c>
      <c r="D62" s="145">
        <f>VLOOKUP(A62,concorrenti!A:E,5,0)</f>
        <v>0</v>
      </c>
      <c r="E62" s="67" t="s">
        <v>910</v>
      </c>
      <c r="F62" s="67" t="s">
        <v>911</v>
      </c>
      <c r="G62" s="8" t="s">
        <v>881</v>
      </c>
      <c r="H62" s="8"/>
      <c r="I62" s="67">
        <v>7730</v>
      </c>
      <c r="J62" s="122">
        <f t="shared" si="14"/>
        <v>1.69</v>
      </c>
      <c r="K62" s="122">
        <f t="shared" si="9"/>
        <v>13063.699999999999</v>
      </c>
      <c r="L62" s="8"/>
      <c r="M62" s="8">
        <v>51</v>
      </c>
      <c r="N62" s="8">
        <f>VLOOKUP(M62,Regolamento!A:B,2,1)</f>
        <v>0.5</v>
      </c>
      <c r="O62" s="122">
        <f t="shared" si="10"/>
        <v>1.6400000000000001</v>
      </c>
      <c r="P62" s="155">
        <f t="shared" si="11"/>
        <v>1.6</v>
      </c>
      <c r="Q62" s="155">
        <f t="shared" si="12"/>
        <v>1.3120000000000003</v>
      </c>
      <c r="R62" s="8"/>
      <c r="S62" s="155">
        <f t="shared" si="13"/>
        <v>120.78125</v>
      </c>
      <c r="U62" s="70"/>
      <c r="V62" s="70"/>
      <c r="W62" s="70"/>
    </row>
    <row r="63" spans="1:31" x14ac:dyDescent="0.25">
      <c r="A63" t="s">
        <v>804</v>
      </c>
      <c r="B63" s="8" t="s">
        <v>815</v>
      </c>
      <c r="C63" s="145" t="str">
        <f>VLOOKUP(A63,concorrenti!A:B,2,0)</f>
        <v>CMAE</v>
      </c>
      <c r="D63" s="145">
        <f>VLOOKUP(A63,concorrenti!A:E,5,0)</f>
        <v>0</v>
      </c>
      <c r="E63" s="67" t="s">
        <v>875</v>
      </c>
      <c r="F63" s="67" t="s">
        <v>32</v>
      </c>
      <c r="G63" s="8" t="s">
        <v>874</v>
      </c>
      <c r="H63" s="8"/>
      <c r="I63" s="67">
        <v>10207</v>
      </c>
      <c r="J63" s="122">
        <f t="shared" si="14"/>
        <v>1.29</v>
      </c>
      <c r="K63" s="122">
        <f t="shared" si="9"/>
        <v>13167.03</v>
      </c>
      <c r="L63" s="8"/>
      <c r="M63" s="8">
        <v>52</v>
      </c>
      <c r="N63" s="8">
        <f>VLOOKUP(M63,Regolamento!A:B,2,1)</f>
        <v>0.5</v>
      </c>
      <c r="O63" s="122">
        <f t="shared" si="10"/>
        <v>1.6400000000000001</v>
      </c>
      <c r="P63" s="155">
        <f t="shared" si="11"/>
        <v>1.6</v>
      </c>
      <c r="Q63" s="155">
        <f t="shared" si="12"/>
        <v>1.3120000000000003</v>
      </c>
      <c r="R63" s="8"/>
      <c r="S63" s="155">
        <f t="shared" si="13"/>
        <v>159.484375</v>
      </c>
      <c r="U63" s="70"/>
      <c r="V63" s="70"/>
      <c r="W63" s="70"/>
      <c r="AA63" s="142"/>
      <c r="AB63" s="142"/>
      <c r="AC63" s="142"/>
    </row>
    <row r="64" spans="1:31" x14ac:dyDescent="0.25">
      <c r="A64" t="s">
        <v>812</v>
      </c>
      <c r="B64" t="s">
        <v>869</v>
      </c>
      <c r="C64" s="145" t="str">
        <f>VLOOKUP(A64,concorrenti!A:B,2,0)</f>
        <v>CMAE</v>
      </c>
      <c r="D64" s="145">
        <f>VLOOKUP(A64,concorrenti!A:E,5,0)</f>
        <v>0</v>
      </c>
      <c r="E64" t="s">
        <v>162</v>
      </c>
      <c r="F64" t="s">
        <v>941</v>
      </c>
      <c r="G64" t="s">
        <v>942</v>
      </c>
      <c r="H64" s="8"/>
      <c r="I64" s="67">
        <v>7966</v>
      </c>
      <c r="J64" s="122">
        <f t="shared" si="14"/>
        <v>1.95</v>
      </c>
      <c r="K64" s="122">
        <f t="shared" si="9"/>
        <v>15533.699999999999</v>
      </c>
      <c r="L64" s="8"/>
      <c r="M64" s="8">
        <v>53</v>
      </c>
      <c r="N64" s="8">
        <f>VLOOKUP(M64,Regolamento!A:B,2,1)</f>
        <v>0.5</v>
      </c>
      <c r="O64" s="122">
        <f t="shared" si="10"/>
        <v>1.6400000000000001</v>
      </c>
      <c r="P64" s="155">
        <f t="shared" si="11"/>
        <v>1.6</v>
      </c>
      <c r="Q64" s="155">
        <f t="shared" si="12"/>
        <v>1.3120000000000003</v>
      </c>
      <c r="R64" s="8"/>
      <c r="S64" s="155">
        <f t="shared" si="13"/>
        <v>124.46875</v>
      </c>
      <c r="U64" s="70"/>
      <c r="V64" s="70"/>
      <c r="W64" s="70"/>
    </row>
    <row r="65" spans="1:23" x14ac:dyDescent="0.25">
      <c r="C65" s="145"/>
      <c r="D65" s="145"/>
      <c r="J65" s="122"/>
      <c r="K65" s="122"/>
      <c r="L65" s="8"/>
      <c r="M65" s="8"/>
      <c r="N65" s="8"/>
      <c r="O65" s="122"/>
      <c r="P65" s="155"/>
      <c r="Q65" s="155"/>
      <c r="R65" s="8"/>
      <c r="S65" s="155"/>
      <c r="U65" s="70"/>
      <c r="V65" s="70"/>
      <c r="W65" s="70"/>
    </row>
    <row r="66" spans="1:23" x14ac:dyDescent="0.25">
      <c r="C66" s="145"/>
      <c r="D66" s="145"/>
      <c r="J66" s="122"/>
      <c r="K66" s="122"/>
      <c r="L66" s="8"/>
      <c r="M66" s="8"/>
      <c r="N66" s="8"/>
      <c r="O66" s="122"/>
      <c r="P66" s="155"/>
      <c r="Q66" s="155"/>
      <c r="R66" s="8"/>
      <c r="S66" s="155"/>
      <c r="U66" s="70"/>
      <c r="V66" s="70"/>
      <c r="W66" s="70"/>
    </row>
    <row r="67" spans="1:23" x14ac:dyDescent="0.25">
      <c r="B67" s="8"/>
      <c r="C67" s="145"/>
      <c r="D67" s="145"/>
      <c r="E67" s="67"/>
      <c r="F67" s="67"/>
      <c r="G67" s="8"/>
      <c r="H67" s="8"/>
      <c r="I67" s="67"/>
      <c r="J67" s="122"/>
      <c r="K67" s="122"/>
      <c r="L67" s="8"/>
      <c r="M67" s="8"/>
      <c r="N67" s="8"/>
      <c r="O67" s="122"/>
      <c r="P67" s="155"/>
      <c r="Q67" s="155"/>
      <c r="R67" s="8"/>
      <c r="S67" s="155"/>
      <c r="U67" s="258"/>
      <c r="V67" s="4">
        <f t="shared" ref="V67" si="15">+U67-Q67</f>
        <v>0</v>
      </c>
      <c r="W67" s="70"/>
    </row>
    <row r="68" spans="1:23" x14ac:dyDescent="0.25">
      <c r="B68" s="8"/>
      <c r="C68" s="145"/>
      <c r="D68" s="145"/>
      <c r="E68" s="67"/>
      <c r="F68" s="67"/>
      <c r="G68" s="8"/>
      <c r="H68" s="8"/>
      <c r="I68" s="67"/>
      <c r="J68" s="122"/>
      <c r="K68" s="122"/>
      <c r="L68" s="8"/>
      <c r="M68" s="8"/>
      <c r="N68" s="8"/>
      <c r="O68" s="122"/>
      <c r="P68" s="155"/>
      <c r="Q68" s="155">
        <f>SUM(Q12:Q67)</f>
        <v>2221.2159999999985</v>
      </c>
      <c r="R68" s="8"/>
      <c r="S68" s="155"/>
      <c r="U68" s="258"/>
    </row>
    <row r="69" spans="1:23" x14ac:dyDescent="0.25">
      <c r="B69" s="8"/>
      <c r="C69" s="145"/>
      <c r="D69" s="145"/>
      <c r="E69" s="67"/>
      <c r="F69" s="67"/>
      <c r="G69" s="8"/>
      <c r="H69" s="8"/>
      <c r="I69" s="67"/>
      <c r="J69" s="122"/>
      <c r="K69" s="122"/>
      <c r="L69" s="8"/>
      <c r="M69" s="8"/>
      <c r="N69" s="8"/>
      <c r="O69" s="122"/>
      <c r="P69" s="155"/>
      <c r="Q69" s="155"/>
      <c r="R69" s="8"/>
      <c r="S69" s="155"/>
      <c r="U69" s="237" t="s">
        <v>668</v>
      </c>
      <c r="V69" s="238"/>
      <c r="W69" s="153" t="s">
        <v>11</v>
      </c>
    </row>
    <row r="70" spans="1:23" x14ac:dyDescent="0.25">
      <c r="C70" s="145"/>
      <c r="D70" s="145"/>
      <c r="J70" s="122"/>
      <c r="K70" s="122"/>
      <c r="L70" s="8"/>
      <c r="M70" s="8"/>
      <c r="N70" s="8"/>
      <c r="O70" s="122"/>
      <c r="P70" s="155"/>
      <c r="Q70" s="155"/>
      <c r="R70" s="8"/>
      <c r="S70" s="155"/>
      <c r="U70" s="239" t="s">
        <v>362</v>
      </c>
      <c r="V70" s="240"/>
      <c r="W70" s="221"/>
    </row>
    <row r="71" spans="1:23" x14ac:dyDescent="0.25">
      <c r="C71" s="145"/>
      <c r="D71" s="145"/>
      <c r="J71" s="122"/>
      <c r="K71" s="122"/>
      <c r="L71" s="8"/>
      <c r="M71" s="8"/>
      <c r="N71" s="8"/>
      <c r="O71" s="122"/>
      <c r="P71" s="155"/>
      <c r="Q71" s="155"/>
      <c r="R71" s="8"/>
      <c r="S71" s="155"/>
      <c r="U71" s="6"/>
      <c r="V71" s="2"/>
      <c r="W71" s="2"/>
    </row>
    <row r="72" spans="1:23" x14ac:dyDescent="0.25">
      <c r="A72" t="s">
        <v>7</v>
      </c>
      <c r="V72"/>
    </row>
    <row r="73" spans="1:23" x14ac:dyDescent="0.25">
      <c r="U73" s="4" t="s">
        <v>670</v>
      </c>
      <c r="V73">
        <v>330.62</v>
      </c>
      <c r="W73">
        <v>15</v>
      </c>
    </row>
    <row r="74" spans="1:23" x14ac:dyDescent="0.25">
      <c r="U74" s="4" t="s">
        <v>92</v>
      </c>
      <c r="V74">
        <v>275.52</v>
      </c>
      <c r="W74">
        <v>12</v>
      </c>
    </row>
    <row r="75" spans="1:23" x14ac:dyDescent="0.25">
      <c r="U75" s="4" t="s">
        <v>110</v>
      </c>
      <c r="V75">
        <v>178.43</v>
      </c>
      <c r="W75">
        <v>10</v>
      </c>
    </row>
    <row r="76" spans="1:23" x14ac:dyDescent="0.25">
      <c r="U76" s="4" t="s">
        <v>63</v>
      </c>
      <c r="V76">
        <v>165.31</v>
      </c>
      <c r="W76">
        <v>8</v>
      </c>
    </row>
    <row r="77" spans="1:23" x14ac:dyDescent="0.25">
      <c r="U77" s="4" t="s">
        <v>314</v>
      </c>
      <c r="V77">
        <v>162.69</v>
      </c>
      <c r="W77">
        <v>7</v>
      </c>
    </row>
    <row r="78" spans="1:23" x14ac:dyDescent="0.25">
      <c r="U78" s="4" t="s">
        <v>108</v>
      </c>
      <c r="V78">
        <v>152.19</v>
      </c>
      <c r="W78">
        <v>6</v>
      </c>
    </row>
    <row r="79" spans="1:23" x14ac:dyDescent="0.25">
      <c r="U79" s="4" t="s">
        <v>64</v>
      </c>
      <c r="V79">
        <v>136.44999999999999</v>
      </c>
      <c r="W79">
        <v>5</v>
      </c>
    </row>
    <row r="80" spans="1:23" x14ac:dyDescent="0.25">
      <c r="U80" s="4" t="s">
        <v>94</v>
      </c>
      <c r="V80"/>
      <c r="W80">
        <v>4</v>
      </c>
    </row>
    <row r="81" spans="21:23" x14ac:dyDescent="0.25">
      <c r="U81" s="4" t="s">
        <v>317</v>
      </c>
      <c r="V81"/>
      <c r="W81">
        <v>2</v>
      </c>
    </row>
    <row r="82" spans="21:23" x14ac:dyDescent="0.25">
      <c r="U82" s="4" t="s">
        <v>107</v>
      </c>
      <c r="V82"/>
      <c r="W82">
        <v>2</v>
      </c>
    </row>
    <row r="83" spans="21:23" x14ac:dyDescent="0.25">
      <c r="U83" s="4" t="s">
        <v>456</v>
      </c>
      <c r="V83" s="256"/>
      <c r="W83">
        <v>2</v>
      </c>
    </row>
    <row r="84" spans="21:23" x14ac:dyDescent="0.25">
      <c r="U84" s="4" t="s">
        <v>355</v>
      </c>
      <c r="V84"/>
      <c r="W84">
        <v>2</v>
      </c>
    </row>
    <row r="85" spans="21:23" x14ac:dyDescent="0.25">
      <c r="U85" s="4" t="s">
        <v>316</v>
      </c>
      <c r="V85"/>
      <c r="W85">
        <v>2</v>
      </c>
    </row>
    <row r="86" spans="21:23" x14ac:dyDescent="0.25">
      <c r="U86" s="4" t="s">
        <v>106</v>
      </c>
      <c r="V86"/>
      <c r="W86">
        <v>2</v>
      </c>
    </row>
    <row r="87" spans="21:23" x14ac:dyDescent="0.25">
      <c r="U87" s="4" t="s">
        <v>395</v>
      </c>
      <c r="V87"/>
      <c r="W87">
        <v>2</v>
      </c>
    </row>
    <row r="88" spans="21:23" x14ac:dyDescent="0.25">
      <c r="U88" s="4" t="s">
        <v>315</v>
      </c>
      <c r="V88"/>
      <c r="W88">
        <v>2</v>
      </c>
    </row>
    <row r="89" spans="21:23" x14ac:dyDescent="0.25">
      <c r="U89" s="4" t="s">
        <v>745</v>
      </c>
      <c r="V89"/>
      <c r="W89">
        <v>0</v>
      </c>
    </row>
    <row r="90" spans="21:23" x14ac:dyDescent="0.25">
      <c r="U90" s="4" t="s">
        <v>194</v>
      </c>
      <c r="V90"/>
      <c r="W90">
        <v>0</v>
      </c>
    </row>
    <row r="91" spans="21:23" x14ac:dyDescent="0.25">
      <c r="U91" s="4" t="s">
        <v>364</v>
      </c>
      <c r="V91"/>
      <c r="W91">
        <v>0</v>
      </c>
    </row>
    <row r="92" spans="21:23" x14ac:dyDescent="0.25">
      <c r="U92" s="4" t="s">
        <v>401</v>
      </c>
      <c r="V92"/>
      <c r="W92">
        <v>0</v>
      </c>
    </row>
    <row r="100" spans="1:19" ht="15.75" x14ac:dyDescent="0.25">
      <c r="A100" s="126" t="s">
        <v>423</v>
      </c>
      <c r="B100" s="126"/>
    </row>
    <row r="101" spans="1:19" x14ac:dyDescent="0.25">
      <c r="A101" t="s">
        <v>236</v>
      </c>
      <c r="B101" s="8" t="s">
        <v>818</v>
      </c>
      <c r="C101" s="145" t="str">
        <f>VLOOKUP(A101,concorrenti!A:B,2,0)</f>
        <v>GAMS</v>
      </c>
      <c r="D101" s="145">
        <f>VLOOKUP(A101,concorrenti!A:E,5,0)</f>
        <v>0</v>
      </c>
      <c r="E101" s="67" t="s">
        <v>164</v>
      </c>
      <c r="F101" s="67" t="s">
        <v>738</v>
      </c>
      <c r="G101" s="8" t="s">
        <v>877</v>
      </c>
      <c r="H101" s="8"/>
      <c r="I101" s="67">
        <v>1749</v>
      </c>
      <c r="J101" s="122">
        <f>IF(D101&lt;&gt;0,((1+RIGHT(G101,2)/100)-0.1),(1+RIGHT(G101,2)/100))</f>
        <v>1.42</v>
      </c>
      <c r="K101" s="102">
        <f>+J101*I101</f>
        <v>2483.58</v>
      </c>
      <c r="L101" s="101"/>
      <c r="M101" s="101">
        <v>1</v>
      </c>
      <c r="N101" s="101">
        <f>VLOOKUP(M101,Regolamento!A:B,2,1)</f>
        <v>50</v>
      </c>
      <c r="O101" s="102">
        <f t="shared" ref="O101:O106" si="16">1+F$5/100</f>
        <v>1.6400000000000001</v>
      </c>
      <c r="P101" s="102">
        <f t="shared" ref="P101:P106" si="17">1+F$6/100</f>
        <v>1.6</v>
      </c>
      <c r="Q101" s="15">
        <f t="shared" ref="Q101:Q106" si="18">IF(I101&lt;&gt;0,+N101*O101*P101,0)</f>
        <v>131.20000000000002</v>
      </c>
      <c r="R101" s="101"/>
      <c r="S101" s="15">
        <f>+I101/F$5</f>
        <v>27.328125</v>
      </c>
    </row>
    <row r="102" spans="1:19" x14ac:dyDescent="0.25">
      <c r="A102" t="s">
        <v>283</v>
      </c>
      <c r="B102" t="s">
        <v>865</v>
      </c>
      <c r="C102" s="145" t="str">
        <f>VLOOKUP(A102,concorrenti!A:B,2,0)</f>
        <v>CASTELLOTTI</v>
      </c>
      <c r="D102" s="145">
        <f>VLOOKUP(A102,concorrenti!A:E,5,0)</f>
        <v>0</v>
      </c>
      <c r="E102" t="s">
        <v>165</v>
      </c>
      <c r="F102" t="s">
        <v>523</v>
      </c>
      <c r="G102" t="s">
        <v>936</v>
      </c>
      <c r="I102">
        <v>1365</v>
      </c>
      <c r="J102" s="122">
        <f>IF(D102&lt;&gt;0,((1+RIGHT(G102,2)/100)-0.1),(1+RIGHT(G102,2)/100))</f>
        <v>1.9</v>
      </c>
      <c r="K102" s="102">
        <f>+J102*I102</f>
        <v>2593.5</v>
      </c>
      <c r="L102" s="101"/>
      <c r="M102" s="101">
        <v>2</v>
      </c>
      <c r="N102" s="101">
        <f>VLOOKUP(M102,Regolamento!A:B,2,1)</f>
        <v>45</v>
      </c>
      <c r="O102" s="102">
        <f t="shared" si="16"/>
        <v>1.6400000000000001</v>
      </c>
      <c r="P102" s="102">
        <f t="shared" si="17"/>
        <v>1.6</v>
      </c>
      <c r="Q102" s="15">
        <f t="shared" si="18"/>
        <v>118.08000000000003</v>
      </c>
      <c r="R102" s="101"/>
      <c r="S102" s="15">
        <f t="shared" ref="S102:S104" si="19">+I102/F$5</f>
        <v>21.328125</v>
      </c>
    </row>
    <row r="103" spans="1:19" x14ac:dyDescent="0.25">
      <c r="A103" t="s">
        <v>238</v>
      </c>
      <c r="B103" s="8" t="s">
        <v>828</v>
      </c>
      <c r="C103" s="145" t="str">
        <f>VLOOKUP(A103,concorrenti!A:B,2,0)</f>
        <v>VAMS</v>
      </c>
      <c r="D103" s="145">
        <f>VLOOKUP(A103,concorrenti!A:E,5,0)</f>
        <v>0</v>
      </c>
      <c r="E103" s="67" t="s">
        <v>163</v>
      </c>
      <c r="F103" s="67" t="s">
        <v>892</v>
      </c>
      <c r="G103" s="8" t="s">
        <v>893</v>
      </c>
      <c r="H103" s="8"/>
      <c r="I103" s="67">
        <v>2522</v>
      </c>
      <c r="J103" s="122">
        <f>IF(D103&lt;&gt;0,((1+RIGHT(G103,2)/100)-0.1),(1+RIGHT(G103,2)/100))</f>
        <v>1.6099999999999999</v>
      </c>
      <c r="K103" s="102">
        <f>+J103*I103</f>
        <v>4060.4199999999996</v>
      </c>
      <c r="L103" s="101"/>
      <c r="M103" s="101">
        <v>3</v>
      </c>
      <c r="N103" s="101">
        <f>VLOOKUP(M103,Regolamento!A:B,2,1)</f>
        <v>41</v>
      </c>
      <c r="O103" s="102">
        <f t="shared" si="16"/>
        <v>1.6400000000000001</v>
      </c>
      <c r="P103" s="102">
        <f t="shared" si="17"/>
        <v>1.6</v>
      </c>
      <c r="Q103" s="15">
        <f t="shared" si="18"/>
        <v>107.58400000000002</v>
      </c>
      <c r="R103" s="101"/>
      <c r="S103" s="15">
        <f t="shared" si="19"/>
        <v>39.40625</v>
      </c>
    </row>
    <row r="104" spans="1:19" x14ac:dyDescent="0.25">
      <c r="A104" t="s">
        <v>85</v>
      </c>
      <c r="B104" s="8" t="s">
        <v>832</v>
      </c>
      <c r="C104" s="145" t="str">
        <f>VLOOKUP(A104,concorrenti!A:B,2,0)</f>
        <v>VALTELLINA</v>
      </c>
      <c r="D104" s="145">
        <f>VLOOKUP(A104,concorrenti!A:E,5,0)</f>
        <v>0</v>
      </c>
      <c r="E104" s="67" t="s">
        <v>166</v>
      </c>
      <c r="F104" s="156" t="s">
        <v>898</v>
      </c>
      <c r="G104" s="8" t="s">
        <v>897</v>
      </c>
      <c r="H104" s="8"/>
      <c r="I104" s="67">
        <v>2506</v>
      </c>
      <c r="J104" s="122">
        <f>IF(D104&lt;&gt;0,((1+RIGHT(G104,2)/100)-0.1),(1+RIGHT(G104,2)/100))</f>
        <v>1.63</v>
      </c>
      <c r="K104" s="102">
        <f>+J104*I104</f>
        <v>4084.7799999999997</v>
      </c>
      <c r="L104" s="101"/>
      <c r="M104" s="101">
        <v>4</v>
      </c>
      <c r="N104" s="101">
        <f>VLOOKUP(M104,Regolamento!A:B,2,1)</f>
        <v>38</v>
      </c>
      <c r="O104" s="102">
        <f t="shared" si="16"/>
        <v>1.6400000000000001</v>
      </c>
      <c r="P104" s="102">
        <f t="shared" si="17"/>
        <v>1.6</v>
      </c>
      <c r="Q104" s="15">
        <f t="shared" si="18"/>
        <v>99.712000000000018</v>
      </c>
      <c r="R104" s="101"/>
      <c r="S104" s="15">
        <f t="shared" si="19"/>
        <v>39.15625</v>
      </c>
    </row>
    <row r="105" spans="1:19" x14ac:dyDescent="0.25">
      <c r="A105" t="s">
        <v>806</v>
      </c>
      <c r="B105" s="8" t="s">
        <v>833</v>
      </c>
      <c r="C105" s="145" t="str">
        <f>VLOOKUP(A105,concorrenti!A:B,2,0)</f>
        <v>CMAE</v>
      </c>
      <c r="D105" s="145">
        <f>VLOOKUP(A105,concorrenti!A:E,5,0)</f>
        <v>0</v>
      </c>
      <c r="E105" s="67" t="s">
        <v>899</v>
      </c>
      <c r="F105" s="67" t="s">
        <v>900</v>
      </c>
      <c r="G105" s="8" t="s">
        <v>901</v>
      </c>
      <c r="H105" s="8"/>
      <c r="I105" s="67">
        <v>5025</v>
      </c>
      <c r="J105" s="122">
        <f>IF(D105&lt;&gt;0,((1+RIGHT(G105,2)/100)-0.1),(1+RIGHT(G105,2)/100))</f>
        <v>1.6400000000000001</v>
      </c>
      <c r="K105" s="102">
        <f>+J105*I105</f>
        <v>8241</v>
      </c>
      <c r="M105" s="101">
        <v>5</v>
      </c>
      <c r="N105" s="101">
        <f>VLOOKUP(M105,Regolamento!A:B,2,1)</f>
        <v>36</v>
      </c>
      <c r="O105" s="102">
        <f t="shared" si="16"/>
        <v>1.6400000000000001</v>
      </c>
      <c r="P105" s="102">
        <f t="shared" si="17"/>
        <v>1.6</v>
      </c>
      <c r="Q105" s="15">
        <f t="shared" si="18"/>
        <v>94.464000000000013</v>
      </c>
      <c r="R105" s="101"/>
      <c r="S105" s="15">
        <f t="shared" ref="S105" si="20">+I105/F$5</f>
        <v>78.515625</v>
      </c>
    </row>
    <row r="106" spans="1:19" x14ac:dyDescent="0.25">
      <c r="A106" t="s">
        <v>239</v>
      </c>
      <c r="B106" t="s">
        <v>867</v>
      </c>
      <c r="C106" s="145" t="str">
        <f>VLOOKUP(A106,concorrenti!A:B,2,0)</f>
        <v>VAMS</v>
      </c>
      <c r="D106" s="145">
        <f>VLOOKUP(A106,concorrenti!A:E,5,0)</f>
        <v>0</v>
      </c>
      <c r="E106" t="s">
        <v>162</v>
      </c>
      <c r="F106" t="s">
        <v>937</v>
      </c>
      <c r="G106" t="s">
        <v>938</v>
      </c>
      <c r="I106">
        <v>9146</v>
      </c>
      <c r="J106" s="122">
        <f>IF(D106&lt;&gt;0,((1+RIGHT(G106,2)/100)-0.1),(1+RIGHT(G106,2)/100))</f>
        <v>1.92</v>
      </c>
      <c r="K106" s="102">
        <f>+J106*I106</f>
        <v>17560.32</v>
      </c>
      <c r="M106" s="101">
        <v>6</v>
      </c>
      <c r="N106" s="101">
        <f>VLOOKUP(M106,Regolamento!A:B,2,1)</f>
        <v>35</v>
      </c>
      <c r="O106" s="102">
        <f t="shared" si="16"/>
        <v>1.6400000000000001</v>
      </c>
      <c r="P106" s="102">
        <f t="shared" si="17"/>
        <v>1.6</v>
      </c>
      <c r="Q106" s="15">
        <f t="shared" si="18"/>
        <v>91.840000000000018</v>
      </c>
      <c r="R106" s="101"/>
      <c r="S106" s="15">
        <f t="shared" ref="S106" si="21">+I106/F$5</f>
        <v>142.90625</v>
      </c>
    </row>
    <row r="107" spans="1:19" x14ac:dyDescent="0.25">
      <c r="A107" s="8"/>
      <c r="B107" s="8"/>
      <c r="C107" s="145"/>
      <c r="D107" s="145"/>
      <c r="E107" s="103"/>
      <c r="F107" s="103"/>
      <c r="K107" s="102"/>
      <c r="M107" s="101"/>
      <c r="N107" s="101"/>
      <c r="O107" s="102"/>
      <c r="P107" s="102"/>
      <c r="Q107" s="15"/>
      <c r="R107" s="101"/>
      <c r="S107" s="15"/>
    </row>
    <row r="108" spans="1:19" x14ac:dyDescent="0.25">
      <c r="A108" s="51" t="s">
        <v>460</v>
      </c>
      <c r="B108" s="51"/>
      <c r="H108" s="104"/>
      <c r="I108" s="103"/>
      <c r="J108" s="122"/>
      <c r="K108" s="102"/>
      <c r="L108" s="101"/>
      <c r="M108" s="101"/>
      <c r="N108" s="101"/>
      <c r="O108" s="102"/>
      <c r="P108" s="102"/>
      <c r="Q108" s="15"/>
      <c r="R108" s="101"/>
      <c r="S108" s="15"/>
    </row>
    <row r="109" spans="1:19" x14ac:dyDescent="0.25">
      <c r="A109" s="8"/>
      <c r="B109" s="8"/>
      <c r="C109" s="145"/>
      <c r="D109" s="145"/>
      <c r="E109" s="103"/>
      <c r="F109" s="103"/>
      <c r="I109" s="271"/>
      <c r="J109" s="271"/>
      <c r="K109" s="271"/>
      <c r="Q109" s="15">
        <f>SUM(Q101:Q108)</f>
        <v>642.88000000000011</v>
      </c>
    </row>
    <row r="111" spans="1:19" x14ac:dyDescent="0.25">
      <c r="A111" s="8"/>
      <c r="B111" s="8"/>
      <c r="C111" s="145"/>
      <c r="D111" s="145"/>
      <c r="E111" s="103"/>
      <c r="F111" s="103"/>
      <c r="Q111" s="91"/>
    </row>
    <row r="112" spans="1:19" x14ac:dyDescent="0.25">
      <c r="A112" s="8"/>
      <c r="B112" s="8"/>
      <c r="C112" s="145"/>
      <c r="D112" s="145"/>
      <c r="E112" s="103"/>
      <c r="F112" s="103"/>
    </row>
    <row r="113" spans="1:6" x14ac:dyDescent="0.25">
      <c r="A113" s="8"/>
      <c r="B113" s="8"/>
      <c r="C113" s="145"/>
      <c r="D113" s="145"/>
      <c r="E113" s="103"/>
      <c r="F113" s="103"/>
    </row>
  </sheetData>
  <sortState xmlns:xlrd2="http://schemas.microsoft.com/office/spreadsheetml/2017/richdata2" ref="A101:K106">
    <sortCondition ref="K101:K106"/>
  </sortState>
  <mergeCells count="4">
    <mergeCell ref="I109:K109"/>
    <mergeCell ref="I1:Q1"/>
    <mergeCell ref="I8:K8"/>
    <mergeCell ref="O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BF3-C3C5-4F21-8543-05015D1FB644}">
  <sheetPr>
    <tabColor rgb="FFFFFF00"/>
  </sheetPr>
  <dimension ref="A1:W105"/>
  <sheetViews>
    <sheetView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20.42578125" bestFit="1" customWidth="1"/>
    <col min="3" max="3" width="9.85546875" bestFit="1" customWidth="1"/>
    <col min="4" max="4" width="18.7109375" customWidth="1"/>
    <col min="5" max="5" width="30.42578125" customWidth="1"/>
    <col min="6" max="6" width="5.7109375" bestFit="1" customWidth="1"/>
    <col min="7" max="7" width="3.140625" customWidth="1"/>
    <col min="8" max="8" width="8.28515625" bestFit="1" customWidth="1"/>
    <col min="9" max="9" width="9.7109375" bestFit="1" customWidth="1"/>
    <col min="10" max="10" width="10.5703125" bestFit="1" customWidth="1"/>
    <col min="11" max="11" width="2.5703125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" bestFit="1" customWidth="1"/>
    <col min="21" max="21" width="9.140625" style="4"/>
    <col min="22" max="22" width="3" bestFit="1" customWidth="1"/>
  </cols>
  <sheetData>
    <row r="1" spans="1:23" ht="15.75" x14ac:dyDescent="0.25">
      <c r="A1" t="s">
        <v>46</v>
      </c>
      <c r="C1" s="1"/>
      <c r="E1" s="33"/>
      <c r="H1" s="268" t="s">
        <v>485</v>
      </c>
      <c r="I1" s="268"/>
      <c r="J1" s="268"/>
      <c r="K1" s="268"/>
      <c r="L1" s="268"/>
      <c r="M1" s="268"/>
      <c r="N1" s="268"/>
      <c r="O1" s="268"/>
      <c r="P1" s="268"/>
      <c r="T1" t="s">
        <v>93</v>
      </c>
      <c r="V1">
        <v>15</v>
      </c>
    </row>
    <row r="2" spans="1:23" x14ac:dyDescent="0.25">
      <c r="A2" t="s">
        <v>47</v>
      </c>
      <c r="C2" s="1"/>
      <c r="E2" s="33">
        <v>46152</v>
      </c>
      <c r="I2" s="4"/>
      <c r="J2" s="4"/>
      <c r="T2" t="s">
        <v>92</v>
      </c>
      <c r="V2">
        <v>12</v>
      </c>
    </row>
    <row r="3" spans="1:23" x14ac:dyDescent="0.25">
      <c r="A3" t="s">
        <v>62</v>
      </c>
      <c r="C3" s="1"/>
      <c r="E3" s="1" t="s">
        <v>317</v>
      </c>
      <c r="I3" s="4"/>
      <c r="J3" s="4"/>
      <c r="T3" t="s">
        <v>317</v>
      </c>
      <c r="V3">
        <v>10</v>
      </c>
    </row>
    <row r="4" spans="1:23" x14ac:dyDescent="0.25">
      <c r="A4" t="s">
        <v>50</v>
      </c>
      <c r="C4" s="1"/>
      <c r="E4" s="1"/>
      <c r="I4" s="4"/>
      <c r="J4" s="4"/>
      <c r="T4" t="s">
        <v>314</v>
      </c>
      <c r="V4">
        <v>8</v>
      </c>
    </row>
    <row r="5" spans="1:23" x14ac:dyDescent="0.25">
      <c r="A5" t="s">
        <v>48</v>
      </c>
      <c r="C5" s="1"/>
      <c r="E5" s="1"/>
      <c r="I5" s="4"/>
      <c r="J5" s="4"/>
      <c r="T5" t="s">
        <v>110</v>
      </c>
      <c r="V5">
        <v>7</v>
      </c>
    </row>
    <row r="6" spans="1:23" x14ac:dyDescent="0.25">
      <c r="A6" t="s">
        <v>49</v>
      </c>
      <c r="C6" s="1"/>
      <c r="E6" s="1"/>
      <c r="I6" s="4"/>
      <c r="J6" s="4"/>
      <c r="T6" t="s">
        <v>108</v>
      </c>
      <c r="V6">
        <v>6</v>
      </c>
    </row>
    <row r="7" spans="1:23" x14ac:dyDescent="0.25">
      <c r="T7" s="8" t="s">
        <v>316</v>
      </c>
      <c r="V7">
        <v>5</v>
      </c>
    </row>
    <row r="8" spans="1:23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69" t="s">
        <v>51</v>
      </c>
      <c r="I8" s="267"/>
      <c r="J8" s="270"/>
      <c r="K8" s="2"/>
      <c r="L8" s="25" t="s">
        <v>52</v>
      </c>
      <c r="M8" s="28"/>
      <c r="N8" s="267" t="s">
        <v>8</v>
      </c>
      <c r="O8" s="267"/>
      <c r="P8" s="29"/>
      <c r="T8" s="8" t="s">
        <v>107</v>
      </c>
      <c r="V8">
        <v>4</v>
      </c>
    </row>
    <row r="9" spans="1:23" x14ac:dyDescent="0.25">
      <c r="C9" s="1"/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s="94" t="s">
        <v>355</v>
      </c>
      <c r="V9">
        <v>2</v>
      </c>
    </row>
    <row r="10" spans="1:23" x14ac:dyDescent="0.25">
      <c r="C10" s="1"/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60"/>
      <c r="T10" t="s">
        <v>64</v>
      </c>
      <c r="V10">
        <v>2</v>
      </c>
    </row>
    <row r="11" spans="1:23" ht="15.75" x14ac:dyDescent="0.25">
      <c r="A11" s="126" t="s">
        <v>424</v>
      </c>
      <c r="B11" s="99" t="s">
        <v>7</v>
      </c>
      <c r="C11" s="100"/>
      <c r="D11" s="101"/>
      <c r="E11" s="101"/>
      <c r="G11" s="101"/>
      <c r="H11" s="101"/>
      <c r="I11" s="102"/>
      <c r="J11" s="102"/>
      <c r="K11" s="101"/>
      <c r="L11" s="101"/>
      <c r="M11" s="101"/>
      <c r="N11" s="101"/>
      <c r="O11" s="101"/>
      <c r="P11" s="101"/>
      <c r="Q11" s="101"/>
      <c r="R11" s="3" t="s">
        <v>105</v>
      </c>
    </row>
    <row r="12" spans="1:23" x14ac:dyDescent="0.25">
      <c r="B12" s="145" t="e">
        <f>VLOOKUP(A12,concorrenti!A:B,2,0)</f>
        <v>#N/A</v>
      </c>
      <c r="C12" s="145" t="e">
        <f>VLOOKUP(A12,concorrenti!A:E,5,0)</f>
        <v>#N/A</v>
      </c>
      <c r="D12" s="67"/>
      <c r="E12" s="59"/>
      <c r="F12" s="59"/>
      <c r="G12" s="8"/>
      <c r="H12" s="67"/>
      <c r="I12" s="122" t="e">
        <f t="shared" ref="I12:I39" si="0">IF(C12&lt;&gt;0,((1+RIGHT(F12,2)/100)-0.1),(1+RIGHT(F12,2)/100))</f>
        <v>#N/A</v>
      </c>
      <c r="J12" s="122" t="e">
        <f t="shared" ref="J12:J48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48" si="2">1+E$5/100</f>
        <v>1</v>
      </c>
      <c r="O12" s="122">
        <f t="shared" ref="O12:O48" si="3">1+E$6/100</f>
        <v>1</v>
      </c>
      <c r="P12" s="155">
        <f t="shared" ref="P12:P48" si="4">IF(H12&lt;&gt;0,+M12*N12*O12,0)</f>
        <v>0</v>
      </c>
      <c r="Q12" s="8"/>
      <c r="R12" s="155" t="e">
        <f t="shared" ref="R12:R48" si="5">+H12/E$5</f>
        <v>#DIV/0!</v>
      </c>
      <c r="W12" s="48"/>
    </row>
    <row r="13" spans="1:23" x14ac:dyDescent="0.25">
      <c r="B13" s="145" t="e">
        <f>VLOOKUP(A13,concorrenti!A:B,2,0)</f>
        <v>#N/A</v>
      </c>
      <c r="C13" s="145" t="e">
        <f>VLOOKUP(A13,concorrenti!A:E,5,0)</f>
        <v>#N/A</v>
      </c>
      <c r="D13" s="67"/>
      <c r="E13" s="59"/>
      <c r="F13" s="59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si="5"/>
        <v>#DIV/0!</v>
      </c>
      <c r="W13" s="48"/>
    </row>
    <row r="14" spans="1:23" x14ac:dyDescent="0.25">
      <c r="B14" s="145" t="e">
        <f>VLOOKUP(A14,concorrenti!A:B,2,0)</f>
        <v>#N/A</v>
      </c>
      <c r="C14" s="145" t="e">
        <f>VLOOKUP(A14,concorrenti!A:E,5,0)</f>
        <v>#N/A</v>
      </c>
      <c r="D14" s="67"/>
      <c r="E14" s="59"/>
      <c r="F14" s="59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22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T14" s="80"/>
      <c r="W14" s="48"/>
    </row>
    <row r="15" spans="1:23" x14ac:dyDescent="0.25">
      <c r="B15" s="145" t="e">
        <f>VLOOKUP(A15,concorrenti!A:B,2,0)</f>
        <v>#N/A</v>
      </c>
      <c r="C15" s="145" t="e">
        <f>VLOOKUP(A15,concorrenti!A:E,5,0)</f>
        <v>#N/A</v>
      </c>
      <c r="D15" s="67"/>
      <c r="E15" s="59"/>
      <c r="F15" s="59"/>
      <c r="G15" s="8"/>
      <c r="H15" s="67"/>
      <c r="I15" s="122" t="e">
        <f t="shared" si="0"/>
        <v>#N/A</v>
      </c>
      <c r="J15" s="122" t="e">
        <f t="shared" si="1"/>
        <v>#N/A</v>
      </c>
      <c r="K15" s="8"/>
      <c r="L15" s="8">
        <v>4</v>
      </c>
      <c r="M15" s="8">
        <f>VLOOKUP(L15,Regolamento!A:B,2,1)</f>
        <v>38</v>
      </c>
      <c r="N15" s="122">
        <f t="shared" si="2"/>
        <v>1</v>
      </c>
      <c r="O15" s="122">
        <f t="shared" si="3"/>
        <v>1</v>
      </c>
      <c r="P15" s="155">
        <f t="shared" si="4"/>
        <v>0</v>
      </c>
      <c r="Q15" s="8"/>
      <c r="R15" s="155" t="e">
        <f t="shared" si="5"/>
        <v>#DIV/0!</v>
      </c>
      <c r="W15" s="48"/>
    </row>
    <row r="16" spans="1:23" x14ac:dyDescent="0.25">
      <c r="B16" s="145" t="e">
        <f>VLOOKUP(A16,concorrenti!A:B,2,0)</f>
        <v>#N/A</v>
      </c>
      <c r="C16" s="145" t="e">
        <f>VLOOKUP(A16,concorrenti!A:E,5,0)</f>
        <v>#N/A</v>
      </c>
      <c r="D16" s="67"/>
      <c r="E16" s="59"/>
      <c r="F16" s="59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22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W16" s="48"/>
    </row>
    <row r="17" spans="1:23" x14ac:dyDescent="0.25">
      <c r="A17" s="8"/>
      <c r="B17" s="145" t="e">
        <f>VLOOKUP(A17,concorrenti!A:B,2,0)</f>
        <v>#N/A</v>
      </c>
      <c r="C17" s="145" t="e">
        <f>VLOOKUP(A17,concorrenti!A:E,5,0)</f>
        <v>#N/A</v>
      </c>
      <c r="D17" s="67"/>
      <c r="E17" s="59"/>
      <c r="F17" s="59"/>
      <c r="G17" s="8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22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W17" s="48"/>
    </row>
    <row r="18" spans="1:23" x14ac:dyDescent="0.25">
      <c r="B18" s="145" t="e">
        <f>VLOOKUP(A18,concorrenti!A:B,2,0)</f>
        <v>#N/A</v>
      </c>
      <c r="C18" s="145" t="e">
        <f>VLOOKUP(A18,concorrenti!A:E,5,0)</f>
        <v>#N/A</v>
      </c>
      <c r="D18" s="67"/>
      <c r="E18" s="59"/>
      <c r="F18" s="59"/>
      <c r="G18" s="8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22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W18" s="48"/>
    </row>
    <row r="19" spans="1:23" x14ac:dyDescent="0.25">
      <c r="B19" s="145" t="e">
        <f>VLOOKUP(A19,concorrenti!A:B,2,0)</f>
        <v>#N/A</v>
      </c>
      <c r="C19" s="145" t="e">
        <f>VLOOKUP(A19,concorrenti!A:E,5,0)</f>
        <v>#N/A</v>
      </c>
      <c r="D19" s="67"/>
      <c r="E19" s="59"/>
      <c r="F19" s="59"/>
      <c r="G19" s="8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si="2"/>
        <v>1</v>
      </c>
      <c r="O19" s="122">
        <f t="shared" si="3"/>
        <v>1</v>
      </c>
      <c r="P19" s="155">
        <f t="shared" si="4"/>
        <v>0</v>
      </c>
      <c r="Q19" s="8"/>
      <c r="R19" s="155" t="e">
        <f t="shared" si="5"/>
        <v>#DIV/0!</v>
      </c>
      <c r="W19" s="48"/>
    </row>
    <row r="20" spans="1:23" x14ac:dyDescent="0.25">
      <c r="B20" s="145" t="e">
        <f>VLOOKUP(A20,concorrenti!A:B,2,0)</f>
        <v>#N/A</v>
      </c>
      <c r="C20" s="145" t="e">
        <f>VLOOKUP(A20,concorrenti!A:E,5,0)</f>
        <v>#N/A</v>
      </c>
      <c r="D20" s="67"/>
      <c r="E20" s="59"/>
      <c r="F20" s="59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22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W20" s="48"/>
    </row>
    <row r="21" spans="1:23" x14ac:dyDescent="0.25">
      <c r="B21" s="145" t="e">
        <f>VLOOKUP(A21,concorrenti!A:B,2,0)</f>
        <v>#N/A</v>
      </c>
      <c r="C21" s="145" t="e">
        <f>VLOOKUP(A21,concorrenti!A:E,5,0)</f>
        <v>#N/A</v>
      </c>
      <c r="D21" s="67"/>
      <c r="E21" s="59"/>
      <c r="F21" s="59"/>
      <c r="G21" s="8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22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W21" s="48"/>
    </row>
    <row r="22" spans="1:23" x14ac:dyDescent="0.25">
      <c r="B22" s="145" t="e">
        <f>VLOOKUP(A22,concorrenti!A:B,2,0)</f>
        <v>#N/A</v>
      </c>
      <c r="C22" s="145" t="e">
        <f>VLOOKUP(A22,concorrenti!A:E,5,0)</f>
        <v>#N/A</v>
      </c>
      <c r="D22" s="67"/>
      <c r="E22" s="59"/>
      <c r="F22" s="59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22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W22" s="48"/>
    </row>
    <row r="23" spans="1:23" x14ac:dyDescent="0.25">
      <c r="B23" s="145" t="e">
        <f>VLOOKUP(A23,concorrenti!A:B,2,0)</f>
        <v>#N/A</v>
      </c>
      <c r="C23" s="145" t="e">
        <f>VLOOKUP(A23,concorrenti!A:E,5,0)</f>
        <v>#N/A</v>
      </c>
      <c r="D23" s="67"/>
      <c r="E23" s="59"/>
      <c r="F23" s="59"/>
      <c r="G23" s="8"/>
      <c r="H23" s="67"/>
      <c r="I23" s="122" t="e">
        <f t="shared" si="0"/>
        <v>#N/A</v>
      </c>
      <c r="J23" s="122" t="e">
        <f t="shared" si="1"/>
        <v>#N/A</v>
      </c>
      <c r="L23" s="8">
        <v>12</v>
      </c>
      <c r="M23" s="8">
        <f>VLOOKUP(L23,Regolamento!A:B,2,1)</f>
        <v>29</v>
      </c>
      <c r="N23" s="122">
        <f t="shared" si="2"/>
        <v>1</v>
      </c>
      <c r="O23" s="122">
        <f t="shared" si="3"/>
        <v>1</v>
      </c>
      <c r="P23" s="155">
        <f t="shared" si="4"/>
        <v>0</v>
      </c>
      <c r="Q23" s="8"/>
      <c r="R23" s="155" t="e">
        <f t="shared" si="5"/>
        <v>#DIV/0!</v>
      </c>
      <c r="W23" s="48"/>
    </row>
    <row r="24" spans="1:23" x14ac:dyDescent="0.25">
      <c r="B24" s="145" t="e">
        <f>VLOOKUP(A24,concorrenti!A:B,2,0)</f>
        <v>#N/A</v>
      </c>
      <c r="C24" s="145" t="e">
        <f>VLOOKUP(A24,concorrenti!A:E,5,0)</f>
        <v>#N/A</v>
      </c>
      <c r="D24" s="67"/>
      <c r="E24" s="59"/>
      <c r="F24" s="59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2"/>
        <v>1</v>
      </c>
      <c r="O24" s="122">
        <f t="shared" si="3"/>
        <v>1</v>
      </c>
      <c r="P24" s="155">
        <f t="shared" si="4"/>
        <v>0</v>
      </c>
      <c r="Q24" s="8"/>
      <c r="R24" s="155" t="e">
        <f t="shared" si="5"/>
        <v>#DIV/0!</v>
      </c>
      <c r="W24" s="48"/>
    </row>
    <row r="25" spans="1:23" x14ac:dyDescent="0.25">
      <c r="B25" s="145" t="e">
        <f>VLOOKUP(A25,concorrenti!A:B,2,0)</f>
        <v>#N/A</v>
      </c>
      <c r="C25" s="145" t="e">
        <f>VLOOKUP(A25,concorrenti!A:E,5,0)</f>
        <v>#N/A</v>
      </c>
      <c r="D25" s="67"/>
      <c r="E25" s="59"/>
      <c r="F25" s="59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2"/>
        <v>1</v>
      </c>
      <c r="O25" s="122">
        <f t="shared" si="3"/>
        <v>1</v>
      </c>
      <c r="P25" s="155">
        <f t="shared" si="4"/>
        <v>0</v>
      </c>
      <c r="Q25" s="8"/>
      <c r="R25" s="155" t="e">
        <f t="shared" si="5"/>
        <v>#DIV/0!</v>
      </c>
      <c r="W25" s="48"/>
    </row>
    <row r="26" spans="1:23" x14ac:dyDescent="0.25">
      <c r="B26" s="145" t="e">
        <f>VLOOKUP(A26,concorrenti!A:B,2,0)</f>
        <v>#N/A</v>
      </c>
      <c r="C26" s="145" t="e">
        <f>VLOOKUP(A26,concorrenti!A:E,5,0)</f>
        <v>#N/A</v>
      </c>
      <c r="D26" s="67"/>
      <c r="E26" s="59"/>
      <c r="F26" s="59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2"/>
        <v>1</v>
      </c>
      <c r="O26" s="122">
        <f t="shared" si="3"/>
        <v>1</v>
      </c>
      <c r="P26" s="155">
        <f t="shared" si="4"/>
        <v>0</v>
      </c>
      <c r="Q26" s="8"/>
      <c r="R26" s="155" t="e">
        <f t="shared" si="5"/>
        <v>#DIV/0!</v>
      </c>
      <c r="W26" s="48"/>
    </row>
    <row r="27" spans="1:23" x14ac:dyDescent="0.25">
      <c r="B27" s="145" t="e">
        <f>VLOOKUP(A27,concorrenti!A:B,2,0)</f>
        <v>#N/A</v>
      </c>
      <c r="C27" s="145" t="e">
        <f>VLOOKUP(A27,concorrenti!A:E,5,0)</f>
        <v>#N/A</v>
      </c>
      <c r="D27" s="67"/>
      <c r="E27" s="59"/>
      <c r="F27" s="59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2"/>
        <v>1</v>
      </c>
      <c r="O27" s="122">
        <f t="shared" si="3"/>
        <v>1</v>
      </c>
      <c r="P27" s="155">
        <f t="shared" si="4"/>
        <v>0</v>
      </c>
      <c r="Q27" s="8"/>
      <c r="R27" s="155" t="e">
        <f t="shared" si="5"/>
        <v>#DIV/0!</v>
      </c>
      <c r="W27" s="48"/>
    </row>
    <row r="28" spans="1:23" x14ac:dyDescent="0.25">
      <c r="B28" s="145" t="e">
        <f>VLOOKUP(A28,concorrenti!A:B,2,0)</f>
        <v>#N/A</v>
      </c>
      <c r="C28" s="145" t="e">
        <f>VLOOKUP(A28,concorrenti!A:E,5,0)</f>
        <v>#N/A</v>
      </c>
      <c r="D28" s="67"/>
      <c r="E28" s="59"/>
      <c r="F28" s="59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2"/>
        <v>1</v>
      </c>
      <c r="O28" s="122">
        <f t="shared" si="3"/>
        <v>1</v>
      </c>
      <c r="P28" s="155">
        <f t="shared" si="4"/>
        <v>0</v>
      </c>
      <c r="Q28" s="8"/>
      <c r="R28" s="155" t="e">
        <f t="shared" si="5"/>
        <v>#DIV/0!</v>
      </c>
      <c r="W28" s="48"/>
    </row>
    <row r="29" spans="1:23" x14ac:dyDescent="0.25">
      <c r="B29" s="145" t="e">
        <f>VLOOKUP(A29,concorrenti!A:B,2,0)</f>
        <v>#N/A</v>
      </c>
      <c r="C29" s="145" t="e">
        <f>VLOOKUP(A29,concorrenti!A:E,5,0)</f>
        <v>#N/A</v>
      </c>
      <c r="D29" s="67"/>
      <c r="E29" s="59"/>
      <c r="F29" s="59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2"/>
        <v>1</v>
      </c>
      <c r="O29" s="122">
        <f t="shared" si="3"/>
        <v>1</v>
      </c>
      <c r="P29" s="155">
        <f t="shared" si="4"/>
        <v>0</v>
      </c>
      <c r="Q29" s="8"/>
      <c r="R29" s="155" t="e">
        <f t="shared" si="5"/>
        <v>#DIV/0!</v>
      </c>
      <c r="W29" s="48"/>
    </row>
    <row r="30" spans="1:23" x14ac:dyDescent="0.25">
      <c r="B30" s="145" t="e">
        <f>VLOOKUP(A30,concorrenti!A:B,2,0)</f>
        <v>#N/A</v>
      </c>
      <c r="C30" s="145" t="e">
        <f>VLOOKUP(A30,concorrenti!A:E,5,0)</f>
        <v>#N/A</v>
      </c>
      <c r="D30" s="67"/>
      <c r="E30" s="59"/>
      <c r="F30" s="59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2"/>
        <v>1</v>
      </c>
      <c r="O30" s="122">
        <f t="shared" si="3"/>
        <v>1</v>
      </c>
      <c r="P30" s="155">
        <f t="shared" si="4"/>
        <v>0</v>
      </c>
      <c r="Q30" s="8"/>
      <c r="R30" s="155" t="e">
        <f t="shared" si="5"/>
        <v>#DIV/0!</v>
      </c>
      <c r="W30" s="48"/>
    </row>
    <row r="31" spans="1:23" x14ac:dyDescent="0.25">
      <c r="B31" s="145" t="e">
        <f>VLOOKUP(A31,concorrenti!A:B,2,0)</f>
        <v>#N/A</v>
      </c>
      <c r="C31" s="145" t="e">
        <f>VLOOKUP(A31,concorrenti!A:E,5,0)</f>
        <v>#N/A</v>
      </c>
      <c r="D31" s="67"/>
      <c r="E31" s="59"/>
      <c r="F31" s="59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2"/>
        <v>1</v>
      </c>
      <c r="O31" s="122">
        <f t="shared" si="3"/>
        <v>1</v>
      </c>
      <c r="P31" s="155">
        <f t="shared" si="4"/>
        <v>0</v>
      </c>
      <c r="Q31" s="8"/>
      <c r="R31" s="155" t="e">
        <f t="shared" si="5"/>
        <v>#DIV/0!</v>
      </c>
      <c r="W31" s="48"/>
    </row>
    <row r="32" spans="1:23" x14ac:dyDescent="0.25">
      <c r="B32" s="145" t="e">
        <f>VLOOKUP(A32,concorrenti!A:B,2,0)</f>
        <v>#N/A</v>
      </c>
      <c r="C32" s="145" t="e">
        <f>VLOOKUP(A32,concorrenti!A:E,5,0)</f>
        <v>#N/A</v>
      </c>
      <c r="D32" s="67"/>
      <c r="E32" s="59"/>
      <c r="F32" s="59"/>
      <c r="G32" s="8"/>
      <c r="H32" s="67"/>
      <c r="I32" s="122" t="e">
        <f t="shared" si="0"/>
        <v>#N/A</v>
      </c>
      <c r="J32" s="122" t="e">
        <f t="shared" si="1"/>
        <v>#N/A</v>
      </c>
      <c r="L32" s="8">
        <v>21</v>
      </c>
      <c r="M32" s="8">
        <f>VLOOKUP(L32,Regolamento!A:B,2,1)</f>
        <v>20</v>
      </c>
      <c r="N32" s="122">
        <f t="shared" si="2"/>
        <v>1</v>
      </c>
      <c r="O32" s="122">
        <f t="shared" si="3"/>
        <v>1</v>
      </c>
      <c r="P32" s="155">
        <f t="shared" si="4"/>
        <v>0</v>
      </c>
      <c r="Q32" s="8"/>
      <c r="R32" s="155" t="e">
        <f t="shared" si="5"/>
        <v>#DIV/0!</v>
      </c>
      <c r="W32" s="48"/>
    </row>
    <row r="33" spans="2:23" x14ac:dyDescent="0.25">
      <c r="B33" s="145" t="e">
        <f>VLOOKUP(A33,concorrenti!A:B,2,0)</f>
        <v>#N/A</v>
      </c>
      <c r="C33" s="145" t="e">
        <f>VLOOKUP(A33,concorrenti!A:E,5,0)</f>
        <v>#N/A</v>
      </c>
      <c r="D33" s="67"/>
      <c r="E33" s="59"/>
      <c r="F33" s="59"/>
      <c r="G33" s="9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2"/>
        <v>1</v>
      </c>
      <c r="O33" s="122">
        <f t="shared" si="3"/>
        <v>1</v>
      </c>
      <c r="P33" s="155">
        <f t="shared" si="4"/>
        <v>0</v>
      </c>
      <c r="Q33" s="8"/>
      <c r="R33" s="155" t="e">
        <f t="shared" si="5"/>
        <v>#DIV/0!</v>
      </c>
      <c r="W33" s="48"/>
    </row>
    <row r="34" spans="2:23" x14ac:dyDescent="0.25">
      <c r="B34" s="145" t="e">
        <f>VLOOKUP(A34,concorrenti!A:B,2,0)</f>
        <v>#N/A</v>
      </c>
      <c r="C34" s="145" t="e">
        <f>VLOOKUP(A34,concorrenti!A:E,5,0)</f>
        <v>#N/A</v>
      </c>
      <c r="D34" s="67"/>
      <c r="E34" s="59"/>
      <c r="F34" s="59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2"/>
        <v>1</v>
      </c>
      <c r="O34" s="122">
        <f t="shared" si="3"/>
        <v>1</v>
      </c>
      <c r="P34" s="155">
        <f t="shared" si="4"/>
        <v>0</v>
      </c>
      <c r="Q34" s="8"/>
      <c r="R34" s="155" t="e">
        <f t="shared" si="5"/>
        <v>#DIV/0!</v>
      </c>
      <c r="W34" s="48"/>
    </row>
    <row r="35" spans="2:23" x14ac:dyDescent="0.25">
      <c r="B35" s="145" t="e">
        <f>VLOOKUP(A35,concorrenti!A:B,2,0)</f>
        <v>#N/A</v>
      </c>
      <c r="C35" s="145" t="e">
        <f>VLOOKUP(A35,concorrenti!A:E,5,0)</f>
        <v>#N/A</v>
      </c>
      <c r="D35" s="67"/>
      <c r="E35" s="59"/>
      <c r="F35" s="59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2"/>
        <v>1</v>
      </c>
      <c r="O35" s="122">
        <f t="shared" si="3"/>
        <v>1</v>
      </c>
      <c r="P35" s="155">
        <f t="shared" si="4"/>
        <v>0</v>
      </c>
      <c r="Q35" s="8"/>
      <c r="R35" s="155" t="e">
        <f t="shared" si="5"/>
        <v>#DIV/0!</v>
      </c>
      <c r="W35" s="48"/>
    </row>
    <row r="36" spans="2:23" x14ac:dyDescent="0.25">
      <c r="B36" s="145" t="e">
        <f>VLOOKUP(A36,concorrenti!A:B,2,0)</f>
        <v>#N/A</v>
      </c>
      <c r="C36" s="145" t="e">
        <f>VLOOKUP(A36,concorrenti!A:E,5,0)</f>
        <v>#N/A</v>
      </c>
      <c r="D36" s="67"/>
      <c r="E36" s="59"/>
      <c r="F36" s="59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2"/>
        <v>1</v>
      </c>
      <c r="O36" s="122">
        <f t="shared" si="3"/>
        <v>1</v>
      </c>
      <c r="P36" s="155">
        <f t="shared" si="4"/>
        <v>0</v>
      </c>
      <c r="Q36" s="8"/>
      <c r="R36" s="155" t="e">
        <f t="shared" si="5"/>
        <v>#DIV/0!</v>
      </c>
      <c r="W36" s="48"/>
    </row>
    <row r="37" spans="2:23" x14ac:dyDescent="0.25">
      <c r="B37" s="145" t="e">
        <f>VLOOKUP(A37,concorrenti!A:B,2,0)</f>
        <v>#N/A</v>
      </c>
      <c r="C37" s="145" t="e">
        <f>VLOOKUP(A37,concorrenti!A:E,5,0)</f>
        <v>#N/A</v>
      </c>
      <c r="D37" s="67"/>
      <c r="E37" s="59"/>
      <c r="F37" s="59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2"/>
        <v>1</v>
      </c>
      <c r="O37" s="122">
        <f t="shared" si="3"/>
        <v>1</v>
      </c>
      <c r="P37" s="155">
        <f t="shared" si="4"/>
        <v>0</v>
      </c>
      <c r="Q37" s="8"/>
      <c r="R37" s="155" t="e">
        <f t="shared" si="5"/>
        <v>#DIV/0!</v>
      </c>
      <c r="W37" s="48"/>
    </row>
    <row r="38" spans="2:23" x14ac:dyDescent="0.25">
      <c r="B38" s="145" t="e">
        <f>VLOOKUP(A38,concorrenti!A:B,2,0)</f>
        <v>#N/A</v>
      </c>
      <c r="C38" s="145" t="e">
        <f>VLOOKUP(A38,concorrenti!A:E,5,0)</f>
        <v>#N/A</v>
      </c>
      <c r="D38" s="67"/>
      <c r="E38" s="59"/>
      <c r="F38" s="59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2"/>
        <v>1</v>
      </c>
      <c r="O38" s="122">
        <f t="shared" si="3"/>
        <v>1</v>
      </c>
      <c r="P38" s="155">
        <f t="shared" si="4"/>
        <v>0</v>
      </c>
      <c r="Q38" s="8"/>
      <c r="R38" s="155" t="e">
        <f t="shared" si="5"/>
        <v>#DIV/0!</v>
      </c>
      <c r="W38" s="48"/>
    </row>
    <row r="39" spans="2:23" x14ac:dyDescent="0.25">
      <c r="B39" s="145" t="e">
        <f>VLOOKUP(A39,concorrenti!A:B,2,0)</f>
        <v>#N/A</v>
      </c>
      <c r="C39" s="145" t="e">
        <f>VLOOKUP(A39,concorrenti!A:E,5,0)</f>
        <v>#N/A</v>
      </c>
      <c r="D39" s="67"/>
      <c r="E39" s="59"/>
      <c r="F39" s="59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2"/>
        <v>1</v>
      </c>
      <c r="O39" s="122">
        <f t="shared" si="3"/>
        <v>1</v>
      </c>
      <c r="P39" s="155">
        <f t="shared" si="4"/>
        <v>0</v>
      </c>
      <c r="Q39" s="8"/>
      <c r="R39" s="155" t="e">
        <f t="shared" si="5"/>
        <v>#DIV/0!</v>
      </c>
      <c r="W39" s="48"/>
    </row>
    <row r="40" spans="2:23" x14ac:dyDescent="0.25">
      <c r="B40" s="145" t="e">
        <f>VLOOKUP(A40,concorrenti!A:B,2,0)</f>
        <v>#N/A</v>
      </c>
      <c r="C40" s="145" t="e">
        <f>VLOOKUP(A40,concorrenti!A:E,5,0)</f>
        <v>#N/A</v>
      </c>
      <c r="D40" s="67"/>
      <c r="E40" s="59"/>
      <c r="F40" s="59"/>
      <c r="G40" s="8"/>
      <c r="H40" s="67"/>
      <c r="I40" s="122" t="e">
        <f>IF(C40&lt;&gt;0,((1+RIGHT(F40,2)/100)-0.1),(1+RIGHT(F40,2)/100))+1</f>
        <v>#N/A</v>
      </c>
      <c r="J40" s="122" t="e">
        <f t="shared" si="1"/>
        <v>#N/A</v>
      </c>
      <c r="L40" s="8">
        <v>29</v>
      </c>
      <c r="M40" s="8">
        <f>VLOOKUP(L40,Regolamento!A:B,2,1)</f>
        <v>12</v>
      </c>
      <c r="N40" s="122">
        <f t="shared" si="2"/>
        <v>1</v>
      </c>
      <c r="O40" s="122">
        <f t="shared" si="3"/>
        <v>1</v>
      </c>
      <c r="P40" s="155">
        <f t="shared" si="4"/>
        <v>0</v>
      </c>
      <c r="Q40" s="8"/>
      <c r="R40" s="155" t="e">
        <f t="shared" si="5"/>
        <v>#DIV/0!</v>
      </c>
      <c r="W40" s="48"/>
    </row>
    <row r="41" spans="2:23" x14ac:dyDescent="0.25">
      <c r="B41" s="145" t="e">
        <f>VLOOKUP(A41,concorrenti!A:B,2,0)</f>
        <v>#N/A</v>
      </c>
      <c r="C41" s="145" t="e">
        <f>VLOOKUP(A41,concorrenti!A:E,5,0)</f>
        <v>#N/A</v>
      </c>
      <c r="D41" s="67"/>
      <c r="E41" s="59"/>
      <c r="F41" s="59"/>
      <c r="G41" s="8"/>
      <c r="H41" s="67"/>
      <c r="I41" s="122" t="e">
        <f>IF(C41&lt;&gt;0,((1+RIGHT(F41,2)/100)-0.1),(1+RIGHT(F41,2)/100))</f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2"/>
        <v>1</v>
      </c>
      <c r="O41" s="122">
        <f t="shared" si="3"/>
        <v>1</v>
      </c>
      <c r="P41" s="155">
        <f t="shared" si="4"/>
        <v>0</v>
      </c>
      <c r="Q41" s="8"/>
      <c r="R41" s="155" t="e">
        <f t="shared" si="5"/>
        <v>#DIV/0!</v>
      </c>
      <c r="W41" s="48"/>
    </row>
    <row r="42" spans="2:23" x14ac:dyDescent="0.25">
      <c r="B42" s="145" t="e">
        <f>VLOOKUP(A42,concorrenti!A:B,2,0)</f>
        <v>#N/A</v>
      </c>
      <c r="C42" s="145" t="e">
        <f>VLOOKUP(A42,concorrenti!A:E,5,0)</f>
        <v>#N/A</v>
      </c>
      <c r="D42" s="67"/>
      <c r="E42" s="59"/>
      <c r="F42" s="59"/>
      <c r="G42" s="8"/>
      <c r="H42" s="67"/>
      <c r="I42" s="122" t="e">
        <f>IF(C42&lt;&gt;0,((1+RIGHT(F42,2)/100)-0.1),(1+RIGHT(F42,2)/100))</f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2"/>
        <v>1</v>
      </c>
      <c r="O42" s="122">
        <f t="shared" si="3"/>
        <v>1</v>
      </c>
      <c r="P42" s="155">
        <f t="shared" si="4"/>
        <v>0</v>
      </c>
      <c r="Q42" s="8"/>
      <c r="R42" s="155" t="e">
        <f t="shared" si="5"/>
        <v>#DIV/0!</v>
      </c>
      <c r="W42" s="48"/>
    </row>
    <row r="43" spans="2:23" x14ac:dyDescent="0.25">
      <c r="B43" s="145" t="e">
        <f>VLOOKUP(A43,concorrenti!A:B,2,0)</f>
        <v>#N/A</v>
      </c>
      <c r="C43" s="145" t="e">
        <f>VLOOKUP(A43,concorrenti!A:E,5,0)</f>
        <v>#N/A</v>
      </c>
      <c r="D43" s="67"/>
      <c r="E43" s="59"/>
      <c r="F43" s="59"/>
      <c r="G43" s="9"/>
      <c r="H43" s="67"/>
      <c r="I43" s="122" t="e">
        <f>IF(C43&lt;&gt;0,((1+RIGHT(F43,2)/100)-0.1),(1+RIGHT(F43,2)/100))</f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2"/>
        <v>1</v>
      </c>
      <c r="O43" s="122">
        <f t="shared" si="3"/>
        <v>1</v>
      </c>
      <c r="P43" s="155">
        <f t="shared" si="4"/>
        <v>0</v>
      </c>
      <c r="Q43" s="8"/>
      <c r="R43" s="155" t="e">
        <f t="shared" si="5"/>
        <v>#DIV/0!</v>
      </c>
      <c r="W43" s="48"/>
    </row>
    <row r="44" spans="2:23" x14ac:dyDescent="0.25">
      <c r="B44" s="145" t="e">
        <f>VLOOKUP(A44,concorrenti!A:B,2,0)</f>
        <v>#N/A</v>
      </c>
      <c r="C44" s="145" t="e">
        <f>VLOOKUP(A44,concorrenti!A:E,5,0)</f>
        <v>#N/A</v>
      </c>
      <c r="D44" s="67"/>
      <c r="E44" s="59"/>
      <c r="F44" s="59"/>
      <c r="G44" s="8"/>
      <c r="H44" s="67"/>
      <c r="I44" s="122" t="e">
        <f>IF(C44&lt;&gt;0,((1+RIGHT(F44,2)/100)-0.1),(1+RIGHT(F44,2)/100))+1</f>
        <v>#N/A</v>
      </c>
      <c r="J44" s="122" t="e">
        <f t="shared" si="1"/>
        <v>#N/A</v>
      </c>
      <c r="K44" s="8"/>
      <c r="L44" s="8">
        <v>33</v>
      </c>
      <c r="M44" s="8">
        <f>VLOOKUP(L44,Regolamento!A:B,2,1)</f>
        <v>8</v>
      </c>
      <c r="N44" s="122">
        <f t="shared" si="2"/>
        <v>1</v>
      </c>
      <c r="O44" s="122">
        <f t="shared" si="3"/>
        <v>1</v>
      </c>
      <c r="P44" s="155">
        <f t="shared" si="4"/>
        <v>0</v>
      </c>
      <c r="Q44" s="8"/>
      <c r="R44" s="155" t="e">
        <f t="shared" si="5"/>
        <v>#DIV/0!</v>
      </c>
      <c r="W44" s="48"/>
    </row>
    <row r="45" spans="2:23" x14ac:dyDescent="0.25">
      <c r="B45" s="145" t="e">
        <f>VLOOKUP(A45,concorrenti!A:B,2,0)</f>
        <v>#N/A</v>
      </c>
      <c r="C45" s="145" t="e">
        <f>VLOOKUP(A45,concorrenti!A:E,5,0)</f>
        <v>#N/A</v>
      </c>
      <c r="D45" s="67"/>
      <c r="E45" s="59"/>
      <c r="F45" s="59"/>
      <c r="G45" s="8"/>
      <c r="H45" s="67"/>
      <c r="I45" s="122" t="e">
        <f>IF(C45&lt;&gt;0,((1+RIGHT(F45,2)/100)-0.1),(1+RIGHT(F45,2)/100))</f>
        <v>#N/A</v>
      </c>
      <c r="J45" s="122" t="e">
        <f t="shared" si="1"/>
        <v>#N/A</v>
      </c>
      <c r="L45" s="8">
        <v>34</v>
      </c>
      <c r="M45" s="8">
        <f>VLOOKUP(L45,Regolamento!A:B,2,1)</f>
        <v>7</v>
      </c>
      <c r="N45" s="122">
        <f t="shared" si="2"/>
        <v>1</v>
      </c>
      <c r="O45" s="122">
        <f t="shared" si="3"/>
        <v>1</v>
      </c>
      <c r="P45" s="155">
        <f t="shared" si="4"/>
        <v>0</v>
      </c>
      <c r="Q45" s="8"/>
      <c r="R45" s="155" t="e">
        <f t="shared" si="5"/>
        <v>#DIV/0!</v>
      </c>
      <c r="W45" s="48"/>
    </row>
    <row r="46" spans="2:23" x14ac:dyDescent="0.25">
      <c r="B46" s="145" t="e">
        <f>VLOOKUP(A46,concorrenti!A:B,2,0)</f>
        <v>#N/A</v>
      </c>
      <c r="C46" s="145" t="e">
        <f>VLOOKUP(A46,concorrenti!A:E,5,0)</f>
        <v>#N/A</v>
      </c>
      <c r="D46" s="67"/>
      <c r="E46" s="59"/>
      <c r="F46" s="59"/>
      <c r="G46" s="8"/>
      <c r="H46" s="67"/>
      <c r="I46" s="122" t="e">
        <f>IF(C46&lt;&gt;0,((1+RIGHT(F46,2)/100)-0.1),(1+RIGHT(F46,2)/100))</f>
        <v>#N/A</v>
      </c>
      <c r="J46" s="122" t="e">
        <f t="shared" si="1"/>
        <v>#N/A</v>
      </c>
      <c r="K46" s="8"/>
      <c r="L46" s="8">
        <v>35</v>
      </c>
      <c r="M46" s="8">
        <f>VLOOKUP(L46,Regolamento!A:B,2,1)</f>
        <v>6</v>
      </c>
      <c r="N46" s="122">
        <f t="shared" si="2"/>
        <v>1</v>
      </c>
      <c r="O46" s="122">
        <f t="shared" si="3"/>
        <v>1</v>
      </c>
      <c r="P46" s="155">
        <f t="shared" si="4"/>
        <v>0</v>
      </c>
      <c r="Q46" s="8"/>
      <c r="R46" s="155" t="e">
        <f t="shared" si="5"/>
        <v>#DIV/0!</v>
      </c>
      <c r="W46" s="48"/>
    </row>
    <row r="47" spans="2:23" x14ac:dyDescent="0.25">
      <c r="B47" s="145" t="e">
        <f>VLOOKUP(A47,concorrenti!A:B,2,0)</f>
        <v>#N/A</v>
      </c>
      <c r="C47" s="145" t="e">
        <f>VLOOKUP(A47,concorrenti!A:E,5,0)</f>
        <v>#N/A</v>
      </c>
      <c r="D47" s="67"/>
      <c r="E47" s="59"/>
      <c r="F47" s="59"/>
      <c r="G47" s="8"/>
      <c r="H47" s="67"/>
      <c r="I47" s="122" t="e">
        <f>IF(C47&lt;&gt;0,((1+RIGHT(F47,2)/100)-0.1),(1+RIGHT(F47,2)/100))</f>
        <v>#N/A</v>
      </c>
      <c r="J47" s="122" t="e">
        <f t="shared" si="1"/>
        <v>#N/A</v>
      </c>
      <c r="K47" s="8"/>
      <c r="L47" s="8">
        <v>36</v>
      </c>
      <c r="M47" s="8">
        <f>VLOOKUP(L47,Regolamento!A:B,2,1)</f>
        <v>5</v>
      </c>
      <c r="N47" s="122">
        <f t="shared" si="2"/>
        <v>1</v>
      </c>
      <c r="O47" s="122">
        <f t="shared" si="3"/>
        <v>1</v>
      </c>
      <c r="P47" s="155">
        <f t="shared" si="4"/>
        <v>0</v>
      </c>
      <c r="Q47" s="8"/>
      <c r="R47" s="155" t="e">
        <f t="shared" si="5"/>
        <v>#DIV/0!</v>
      </c>
      <c r="W47" s="48"/>
    </row>
    <row r="48" spans="2:23" x14ac:dyDescent="0.25">
      <c r="B48" s="145" t="e">
        <f>VLOOKUP(A48,concorrenti!A:B,2,0)</f>
        <v>#N/A</v>
      </c>
      <c r="C48" s="145" t="e">
        <f>VLOOKUP(A48,concorrenti!A:E,5,0)</f>
        <v>#N/A</v>
      </c>
      <c r="D48" s="67"/>
      <c r="E48" s="59"/>
      <c r="F48" s="59"/>
      <c r="G48" s="8"/>
      <c r="H48" s="67"/>
      <c r="I48" s="122" t="e">
        <f>IF(C48&lt;&gt;0,((1+RIGHT(F48,2)/100)-0.1),(1+RIGHT(F48,2)/100))</f>
        <v>#N/A</v>
      </c>
      <c r="J48" s="122" t="e">
        <f t="shared" si="1"/>
        <v>#N/A</v>
      </c>
      <c r="K48" s="8"/>
      <c r="L48" s="8">
        <v>37</v>
      </c>
      <c r="M48" s="8">
        <f>VLOOKUP(L48,Regolamento!A:B,2,1)</f>
        <v>4</v>
      </c>
      <c r="N48" s="122">
        <f t="shared" si="2"/>
        <v>1</v>
      </c>
      <c r="O48" s="122">
        <f t="shared" si="3"/>
        <v>1</v>
      </c>
      <c r="P48" s="155">
        <f t="shared" si="4"/>
        <v>0</v>
      </c>
      <c r="Q48" s="8"/>
      <c r="R48" s="155" t="e">
        <f t="shared" si="5"/>
        <v>#DIV/0!</v>
      </c>
      <c r="W48" s="48"/>
    </row>
    <row r="49" spans="1:23" x14ac:dyDescent="0.25">
      <c r="B49" s="145"/>
      <c r="C49" s="145"/>
      <c r="D49" s="67"/>
      <c r="E49" s="59"/>
      <c r="F49" s="59"/>
      <c r="G49" s="8"/>
      <c r="H49" s="67"/>
      <c r="I49" s="122"/>
      <c r="J49" s="122"/>
      <c r="L49" s="8"/>
      <c r="M49" s="8"/>
      <c r="N49" s="122"/>
      <c r="O49" s="122"/>
      <c r="P49" s="155"/>
      <c r="Q49" s="8"/>
      <c r="R49" s="155"/>
      <c r="W49" s="48"/>
    </row>
    <row r="50" spans="1:23" x14ac:dyDescent="0.25">
      <c r="B50" s="145"/>
      <c r="C50" s="145"/>
      <c r="D50" s="67"/>
      <c r="E50" s="59"/>
      <c r="F50" s="59"/>
      <c r="G50" s="8"/>
      <c r="H50" s="67"/>
      <c r="I50" s="122"/>
      <c r="J50" s="122"/>
      <c r="L50" s="8"/>
      <c r="M50" s="8"/>
      <c r="N50" s="122"/>
      <c r="O50" s="122"/>
      <c r="P50" s="155"/>
      <c r="Q50" s="8"/>
      <c r="R50" s="155"/>
    </row>
    <row r="51" spans="1:23" x14ac:dyDescent="0.25">
      <c r="A51" s="51" t="s">
        <v>460</v>
      </c>
      <c r="B51" s="145"/>
      <c r="C51" s="145"/>
      <c r="D51" s="67"/>
      <c r="E51" s="59"/>
      <c r="F51" s="59"/>
      <c r="G51" s="8"/>
      <c r="H51" s="67"/>
      <c r="I51" s="122"/>
      <c r="J51" s="122"/>
      <c r="K51" s="8"/>
      <c r="L51" s="8"/>
      <c r="M51" s="8"/>
      <c r="N51" s="122"/>
      <c r="O51" s="122"/>
      <c r="P51" s="155"/>
      <c r="Q51" s="8"/>
      <c r="R51" s="155"/>
    </row>
    <row r="52" spans="1:23" x14ac:dyDescent="0.25">
      <c r="B52" s="145" t="e">
        <f>VLOOKUP(A52,concorrenti!A:B,2,0)</f>
        <v>#N/A</v>
      </c>
      <c r="C52" s="145" t="e">
        <f>VLOOKUP(A52,concorrenti!A:E,5,0)</f>
        <v>#N/A</v>
      </c>
      <c r="D52" s="67"/>
      <c r="E52" s="59"/>
      <c r="F52" s="59"/>
      <c r="G52" s="8"/>
      <c r="H52" s="271" t="s">
        <v>439</v>
      </c>
      <c r="I52" s="271"/>
      <c r="J52" s="122"/>
      <c r="K52" s="8"/>
      <c r="L52" s="8"/>
      <c r="M52" s="8"/>
      <c r="N52" s="122"/>
      <c r="O52" s="122"/>
      <c r="P52" s="155">
        <v>1.0000000000000001E-5</v>
      </c>
      <c r="Q52" s="8"/>
      <c r="R52" s="155"/>
    </row>
    <row r="53" spans="1:23" x14ac:dyDescent="0.25">
      <c r="B53" s="145" t="e">
        <f>VLOOKUP(A53,concorrenti!A:B,2,0)</f>
        <v>#N/A</v>
      </c>
      <c r="C53" s="145" t="e">
        <f>VLOOKUP(A53,concorrenti!A:E,5,0)</f>
        <v>#N/A</v>
      </c>
      <c r="D53" s="67"/>
      <c r="E53" s="59"/>
      <c r="F53" s="59"/>
      <c r="G53" s="8"/>
      <c r="H53" s="271" t="s">
        <v>439</v>
      </c>
      <c r="I53" s="271"/>
      <c r="J53" s="122"/>
      <c r="K53" s="8"/>
      <c r="L53" s="8"/>
      <c r="M53" s="8"/>
      <c r="N53" s="122"/>
      <c r="O53" s="122"/>
      <c r="P53" s="155">
        <v>1.0000000000000001E-5</v>
      </c>
      <c r="Q53" s="8"/>
      <c r="R53" s="155"/>
    </row>
    <row r="54" spans="1:23" x14ac:dyDescent="0.25">
      <c r="K54" s="8"/>
      <c r="L54" s="8"/>
      <c r="M54" s="8"/>
      <c r="N54" s="122"/>
      <c r="O54" s="122"/>
      <c r="P54" s="155"/>
      <c r="Q54" s="8"/>
      <c r="R54" s="155"/>
    </row>
    <row r="55" spans="1:23" x14ac:dyDescent="0.25">
      <c r="K55" s="8"/>
      <c r="L55" s="8"/>
      <c r="M55" s="8"/>
      <c r="N55" s="122"/>
      <c r="O55" s="155"/>
      <c r="P55" s="155">
        <f>SUM(P12:P54)</f>
        <v>2.0000000000000002E-5</v>
      </c>
      <c r="Q55" s="8"/>
      <c r="R55" s="155"/>
    </row>
    <row r="56" spans="1:23" x14ac:dyDescent="0.25">
      <c r="K56" s="8"/>
      <c r="L56" s="8"/>
      <c r="M56" s="8"/>
      <c r="N56" s="122"/>
      <c r="O56" s="155"/>
      <c r="P56" s="155"/>
      <c r="Q56" s="8"/>
      <c r="R56" s="155"/>
    </row>
    <row r="57" spans="1:23" hidden="1" x14ac:dyDescent="0.25"/>
    <row r="58" spans="1:23" hidden="1" x14ac:dyDescent="0.25"/>
    <row r="59" spans="1:23" hidden="1" x14ac:dyDescent="0.25"/>
    <row r="60" spans="1:23" hidden="1" x14ac:dyDescent="0.25"/>
    <row r="61" spans="1:23" hidden="1" x14ac:dyDescent="0.25"/>
    <row r="62" spans="1:23" hidden="1" x14ac:dyDescent="0.25"/>
    <row r="63" spans="1:23" hidden="1" x14ac:dyDescent="0.25"/>
    <row r="64" spans="1:23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0" spans="1:18" ht="15.75" x14ac:dyDescent="0.25">
      <c r="A100" s="126" t="s">
        <v>423</v>
      </c>
      <c r="C100" s="1"/>
      <c r="I100" s="4"/>
      <c r="J100" s="4"/>
    </row>
    <row r="101" spans="1:18" x14ac:dyDescent="0.25">
      <c r="B101" s="145" t="e">
        <f>VLOOKUP(A101,concorrenti!A:B,2,0)</f>
        <v>#N/A</v>
      </c>
      <c r="C101" s="145" t="e">
        <f>VLOOKUP(A101,concorrenti!A:E,5,0)</f>
        <v>#N/A</v>
      </c>
      <c r="D101" s="67"/>
      <c r="E101" s="59"/>
      <c r="F101" s="59"/>
      <c r="G101" s="8"/>
      <c r="H101" s="67"/>
      <c r="I101" s="122" t="e">
        <f>IF(C101&lt;&gt;0,((1+RIGHT(F101,2)/100)-0.1),(1+RIGHT(F101,2)/100))</f>
        <v>#N/A</v>
      </c>
      <c r="J101" s="122" t="e">
        <f t="shared" ref="J101:J103" si="6">+I101*H101</f>
        <v>#N/A</v>
      </c>
      <c r="L101" s="8">
        <v>1</v>
      </c>
      <c r="M101" s="8">
        <f>VLOOKUP(L101,Regolamento!A:B,2,1)</f>
        <v>50</v>
      </c>
      <c r="N101" s="122">
        <f t="shared" ref="N101:N103" si="7">1+E$5/100</f>
        <v>1</v>
      </c>
      <c r="O101" s="122">
        <f t="shared" ref="O101:O103" si="8">1+E$6/100</f>
        <v>1</v>
      </c>
      <c r="P101" s="155">
        <f t="shared" ref="P101:P103" si="9">IF(H101&lt;&gt;0,+M101*N101*O101,0)</f>
        <v>0</v>
      </c>
      <c r="Q101" s="8"/>
      <c r="R101" s="155" t="e">
        <f>+H101/E$5</f>
        <v>#DIV/0!</v>
      </c>
    </row>
    <row r="102" spans="1:18" x14ac:dyDescent="0.25">
      <c r="B102" s="145" t="e">
        <f>VLOOKUP(A102,concorrenti!A:B,2,0)</f>
        <v>#N/A</v>
      </c>
      <c r="C102" s="145" t="e">
        <f>VLOOKUP(A102,concorrenti!A:E,5,0)</f>
        <v>#N/A</v>
      </c>
      <c r="D102" s="67"/>
      <c r="E102" s="59"/>
      <c r="F102" s="59"/>
      <c r="G102" s="8"/>
      <c r="H102" s="67"/>
      <c r="I102" s="122" t="e">
        <f>IF(C102&lt;&gt;0,((1+RIGHT(F102,2)/100)-0.1),(1+RIGHT(F102,2)/100))</f>
        <v>#N/A</v>
      </c>
      <c r="J102" s="122" t="e">
        <f t="shared" si="6"/>
        <v>#N/A</v>
      </c>
      <c r="L102" s="8">
        <v>2</v>
      </c>
      <c r="M102" s="8">
        <f>VLOOKUP(L102,Regolamento!A:B,2,1)</f>
        <v>45</v>
      </c>
      <c r="N102" s="122">
        <f t="shared" si="7"/>
        <v>1</v>
      </c>
      <c r="O102" s="122">
        <f t="shared" si="8"/>
        <v>1</v>
      </c>
      <c r="P102" s="155">
        <f t="shared" si="9"/>
        <v>0</v>
      </c>
      <c r="Q102" s="8"/>
      <c r="R102" s="155" t="e">
        <f t="shared" ref="R102:R103" si="10">+H102/E$5</f>
        <v>#DIV/0!</v>
      </c>
    </row>
    <row r="103" spans="1:18" x14ac:dyDescent="0.25">
      <c r="B103" s="145" t="e">
        <f>VLOOKUP(A103,concorrenti!A:B,2,0)</f>
        <v>#N/A</v>
      </c>
      <c r="C103" s="145" t="e">
        <f>VLOOKUP(A103,concorrenti!A:E,5,0)</f>
        <v>#N/A</v>
      </c>
      <c r="D103" s="67"/>
      <c r="E103" s="59"/>
      <c r="F103" s="59"/>
      <c r="G103" s="8"/>
      <c r="H103" s="67"/>
      <c r="I103" s="122" t="e">
        <f>IF(C103&lt;&gt;0,((1+RIGHT(F103,2)/100)-0.1),(1+RIGHT(F103,2)/100))</f>
        <v>#N/A</v>
      </c>
      <c r="J103" s="122" t="e">
        <f t="shared" si="6"/>
        <v>#N/A</v>
      </c>
      <c r="L103" s="8">
        <v>3</v>
      </c>
      <c r="M103" s="8">
        <f>VLOOKUP(L103,Regolamento!A:B,2,1)</f>
        <v>41</v>
      </c>
      <c r="N103" s="122">
        <f t="shared" si="7"/>
        <v>1</v>
      </c>
      <c r="O103" s="122">
        <f t="shared" si="8"/>
        <v>1</v>
      </c>
      <c r="P103" s="155">
        <f t="shared" si="9"/>
        <v>0</v>
      </c>
      <c r="Q103" s="8"/>
      <c r="R103" s="155" t="e">
        <f t="shared" si="10"/>
        <v>#DIV/0!</v>
      </c>
    </row>
    <row r="105" spans="1:18" x14ac:dyDescent="0.25">
      <c r="P105" s="91">
        <f>SUM(P101:P104)</f>
        <v>0</v>
      </c>
    </row>
  </sheetData>
  <sortState xmlns:xlrd2="http://schemas.microsoft.com/office/spreadsheetml/2017/richdata2" ref="A12:J48">
    <sortCondition ref="J12:J48"/>
  </sortState>
  <mergeCells count="5">
    <mergeCell ref="H1:P1"/>
    <mergeCell ref="H8:J8"/>
    <mergeCell ref="N8:O8"/>
    <mergeCell ref="H52:I52"/>
    <mergeCell ref="H53:I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153"/>
  <sheetViews>
    <sheetView topLeftCell="A54"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28515625" style="4" bestFit="1" customWidth="1"/>
    <col min="22" max="22" width="3" bestFit="1" customWidth="1"/>
    <col min="24" max="24" width="5.5703125" bestFit="1" customWidth="1"/>
  </cols>
  <sheetData>
    <row r="1" spans="1:22" ht="15.75" x14ac:dyDescent="0.25">
      <c r="A1" t="s">
        <v>46</v>
      </c>
      <c r="H1" s="268" t="s">
        <v>585</v>
      </c>
      <c r="I1" s="268"/>
      <c r="J1" s="268"/>
      <c r="K1" s="268"/>
      <c r="L1" s="268"/>
      <c r="M1" s="268"/>
      <c r="N1" s="268"/>
      <c r="O1" s="268"/>
      <c r="P1" s="268"/>
      <c r="T1" t="s">
        <v>92</v>
      </c>
      <c r="V1">
        <v>15</v>
      </c>
    </row>
    <row r="2" spans="1:22" x14ac:dyDescent="0.25">
      <c r="A2" t="s">
        <v>47</v>
      </c>
      <c r="E2" s="33">
        <v>46165</v>
      </c>
      <c r="T2" t="s">
        <v>93</v>
      </c>
      <c r="V2">
        <v>12</v>
      </c>
    </row>
    <row r="3" spans="1:22" x14ac:dyDescent="0.25">
      <c r="A3" t="s">
        <v>62</v>
      </c>
      <c r="E3" s="33" t="s">
        <v>96</v>
      </c>
      <c r="T3" s="80" t="s">
        <v>355</v>
      </c>
      <c r="V3">
        <v>10</v>
      </c>
    </row>
    <row r="4" spans="1:22" x14ac:dyDescent="0.25">
      <c r="A4" t="s">
        <v>50</v>
      </c>
      <c r="E4" s="1"/>
      <c r="T4" t="s">
        <v>64</v>
      </c>
      <c r="V4">
        <v>8</v>
      </c>
    </row>
    <row r="5" spans="1:22" x14ac:dyDescent="0.25">
      <c r="A5" t="s">
        <v>48</v>
      </c>
      <c r="E5" s="1"/>
      <c r="T5" t="s">
        <v>314</v>
      </c>
      <c r="V5">
        <v>7</v>
      </c>
    </row>
    <row r="6" spans="1:22" x14ac:dyDescent="0.25">
      <c r="A6" t="s">
        <v>49</v>
      </c>
      <c r="E6" s="1"/>
      <c r="T6" s="80" t="s">
        <v>194</v>
      </c>
      <c r="V6">
        <v>6</v>
      </c>
    </row>
    <row r="7" spans="1:22" x14ac:dyDescent="0.25">
      <c r="D7" s="1"/>
      <c r="T7" t="s">
        <v>63</v>
      </c>
      <c r="V7">
        <v>5</v>
      </c>
    </row>
    <row r="8" spans="1:22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69" t="s">
        <v>51</v>
      </c>
      <c r="I8" s="267"/>
      <c r="J8" s="270"/>
      <c r="K8" s="2"/>
      <c r="L8" s="25" t="s">
        <v>52</v>
      </c>
      <c r="M8" s="28"/>
      <c r="N8" s="267" t="s">
        <v>8</v>
      </c>
      <c r="O8" s="267"/>
      <c r="P8" s="29"/>
      <c r="T8" t="s">
        <v>330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395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108</v>
      </c>
      <c r="V10">
        <v>2</v>
      </c>
    </row>
    <row r="11" spans="1:22" ht="15.75" x14ac:dyDescent="0.25">
      <c r="A11" s="126" t="s">
        <v>424</v>
      </c>
      <c r="B11" s="99" t="s">
        <v>7</v>
      </c>
      <c r="C11" s="100"/>
      <c r="D11" s="101"/>
      <c r="E11" s="101"/>
      <c r="F11" s="101"/>
      <c r="G11" s="101"/>
      <c r="H11" s="101"/>
      <c r="I11" s="102"/>
      <c r="J11" s="102"/>
      <c r="K11" s="101"/>
      <c r="L11" s="101"/>
      <c r="M11" s="101"/>
      <c r="N11" s="101"/>
      <c r="O11" s="101"/>
      <c r="P11" s="101"/>
      <c r="Q11" s="101"/>
      <c r="R11" s="3" t="s">
        <v>105</v>
      </c>
      <c r="T11" t="s">
        <v>378</v>
      </c>
      <c r="V11">
        <v>2</v>
      </c>
    </row>
    <row r="12" spans="1:22" x14ac:dyDescent="0.25">
      <c r="A12" s="67"/>
      <c r="B12" s="145" t="e">
        <f>VLOOKUP(A12,concorrenti!A:B,2,0)</f>
        <v>#N/A</v>
      </c>
      <c r="C12" s="145" t="e">
        <f>VLOOKUP(A12,concorrenti!A:E,5,0)</f>
        <v>#N/A</v>
      </c>
      <c r="D12" s="67"/>
      <c r="E12" s="67"/>
      <c r="F12" s="8"/>
      <c r="G12" s="8"/>
      <c r="H12" s="67"/>
      <c r="I12" s="122" t="e">
        <f t="shared" ref="I12:I43" si="0">IF(C12&lt;&gt;0,((1+RIGHT(F12,2)/100)-0.1),(1+RIGHT(F12,2)/100))</f>
        <v>#N/A</v>
      </c>
      <c r="J12" s="122" t="e">
        <f t="shared" ref="J12:J43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43" si="2">1+E$5/100</f>
        <v>1</v>
      </c>
      <c r="O12" s="122">
        <f t="shared" ref="O12:O43" si="3">1+E$6/100</f>
        <v>1</v>
      </c>
      <c r="P12" s="155">
        <f t="shared" ref="P12:P43" si="4">IF(H12&lt;&gt;0,+M12*N12*O12,0)</f>
        <v>0</v>
      </c>
      <c r="Q12" s="8"/>
      <c r="R12" s="155" t="e">
        <f>+H12/E$5</f>
        <v>#DIV/0!</v>
      </c>
      <c r="T12" t="s">
        <v>307</v>
      </c>
      <c r="V12">
        <v>2</v>
      </c>
    </row>
    <row r="13" spans="1:22" x14ac:dyDescent="0.25">
      <c r="A13" s="67"/>
      <c r="B13" s="145" t="e">
        <f>VLOOKUP(A13,concorrenti!A:B,2,0)</f>
        <v>#N/A</v>
      </c>
      <c r="C13" s="145" t="e">
        <f>VLOOKUP(A13,concorrenti!A:E,5,0)</f>
        <v>#N/A</v>
      </c>
      <c r="D13" s="67"/>
      <c r="E13" s="67"/>
      <c r="F13" s="8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ref="R13:R63" si="5">+H13/E$5</f>
        <v>#DIV/0!</v>
      </c>
      <c r="T13" t="s">
        <v>94</v>
      </c>
      <c r="V13">
        <v>2</v>
      </c>
    </row>
    <row r="14" spans="1:22" x14ac:dyDescent="0.25">
      <c r="A14" s="67"/>
      <c r="B14" s="145" t="e">
        <f>VLOOKUP(A14,concorrenti!A:B,2,0)</f>
        <v>#N/A</v>
      </c>
      <c r="C14" s="145" t="e">
        <f>VLOOKUP(A14,concorrenti!A:E,5,0)</f>
        <v>#N/A</v>
      </c>
      <c r="D14" s="67"/>
      <c r="E14" s="67"/>
      <c r="F14" s="8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22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V14" s="48"/>
    </row>
    <row r="15" spans="1:22" x14ac:dyDescent="0.25">
      <c r="A15" s="67"/>
      <c r="B15" s="145" t="e">
        <f>VLOOKUP(A15,concorrenti!A:B,2,0)</f>
        <v>#N/A</v>
      </c>
      <c r="C15" s="145" t="e">
        <f>VLOOKUP(A15,concorrenti!A:E,5,0)</f>
        <v>#N/A</v>
      </c>
      <c r="D15" s="67"/>
      <c r="E15" s="67"/>
      <c r="F15" s="8"/>
      <c r="G15" s="8"/>
      <c r="H15" s="67"/>
      <c r="I15" s="122" t="e">
        <f t="shared" si="0"/>
        <v>#N/A</v>
      </c>
      <c r="J15" s="122" t="e">
        <f t="shared" si="1"/>
        <v>#N/A</v>
      </c>
      <c r="K15" s="8"/>
      <c r="L15" s="8">
        <v>4</v>
      </c>
      <c r="M15" s="8">
        <f>VLOOKUP(L15,Regolamento!A:B,2,1)</f>
        <v>38</v>
      </c>
      <c r="N15" s="122">
        <f t="shared" si="2"/>
        <v>1</v>
      </c>
      <c r="O15" s="122">
        <f t="shared" si="3"/>
        <v>1</v>
      </c>
      <c r="P15" s="155">
        <f t="shared" si="4"/>
        <v>0</v>
      </c>
      <c r="Q15" s="8"/>
      <c r="R15" s="155" t="e">
        <f t="shared" si="5"/>
        <v>#DIV/0!</v>
      </c>
      <c r="T15" s="80"/>
      <c r="V15" s="48"/>
    </row>
    <row r="16" spans="1:22" x14ac:dyDescent="0.25">
      <c r="A16" s="67"/>
      <c r="B16" s="145" t="e">
        <f>VLOOKUP(A16,concorrenti!A:B,2,0)</f>
        <v>#N/A</v>
      </c>
      <c r="C16" s="145" t="e">
        <f>VLOOKUP(A16,concorrenti!A:E,5,0)</f>
        <v>#N/A</v>
      </c>
      <c r="D16" s="67"/>
      <c r="E16" s="67"/>
      <c r="F16" s="8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22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T16" s="8"/>
      <c r="V16" s="48"/>
    </row>
    <row r="17" spans="1:22" s="142" customFormat="1" x14ac:dyDescent="0.25">
      <c r="A17" s="67"/>
      <c r="B17" s="145" t="e">
        <f>VLOOKUP(A17,concorrenti!A:B,2,0)</f>
        <v>#N/A</v>
      </c>
      <c r="C17" s="145" t="e">
        <f>VLOOKUP(A17,concorrenti!A:E,5,0)</f>
        <v>#N/A</v>
      </c>
      <c r="D17" s="67"/>
      <c r="E17" s="67"/>
      <c r="F17" s="8"/>
      <c r="G17" s="9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22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U17" s="143"/>
      <c r="V17" s="150"/>
    </row>
    <row r="18" spans="1:22" x14ac:dyDescent="0.25">
      <c r="A18" s="67"/>
      <c r="B18" s="145" t="e">
        <f>VLOOKUP(A18,concorrenti!A:B,2,0)</f>
        <v>#N/A</v>
      </c>
      <c r="C18" s="145" t="e">
        <f>VLOOKUP(A18,concorrenti!A:E,5,0)</f>
        <v>#N/A</v>
      </c>
      <c r="D18" s="67"/>
      <c r="E18" s="67"/>
      <c r="F18" s="8"/>
      <c r="G18" s="8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22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V18" s="48"/>
    </row>
    <row r="19" spans="1:22" x14ac:dyDescent="0.25">
      <c r="A19" s="67"/>
      <c r="B19" s="145" t="e">
        <f>VLOOKUP(A19,concorrenti!A:B,2,0)</f>
        <v>#N/A</v>
      </c>
      <c r="C19" s="145" t="e">
        <f>VLOOKUP(A19,concorrenti!A:E,5,0)</f>
        <v>#N/A</v>
      </c>
      <c r="D19" s="67"/>
      <c r="E19" s="67"/>
      <c r="F19" s="8"/>
      <c r="G19" s="8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si="2"/>
        <v>1</v>
      </c>
      <c r="O19" s="122">
        <f t="shared" si="3"/>
        <v>1</v>
      </c>
      <c r="P19" s="155">
        <f t="shared" si="4"/>
        <v>0</v>
      </c>
      <c r="Q19" s="8"/>
      <c r="R19" s="155" t="e">
        <f t="shared" si="5"/>
        <v>#DIV/0!</v>
      </c>
      <c r="V19" s="48"/>
    </row>
    <row r="20" spans="1:22" x14ac:dyDescent="0.25">
      <c r="A20" s="67"/>
      <c r="B20" s="145" t="e">
        <f>VLOOKUP(A20,concorrenti!A:B,2,0)</f>
        <v>#N/A</v>
      </c>
      <c r="C20" s="145" t="e">
        <f>VLOOKUP(A20,concorrenti!A:E,5,0)</f>
        <v>#N/A</v>
      </c>
      <c r="D20" s="67"/>
      <c r="E20" s="67"/>
      <c r="F20" s="8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22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T20" s="8"/>
      <c r="V20" s="48"/>
    </row>
    <row r="21" spans="1:22" x14ac:dyDescent="0.25">
      <c r="A21" s="67"/>
      <c r="B21" s="145" t="e">
        <f>VLOOKUP(A21,concorrenti!A:B,2,0)</f>
        <v>#N/A</v>
      </c>
      <c r="C21" s="145" t="e">
        <f>VLOOKUP(A21,concorrenti!A:E,5,0)</f>
        <v>#N/A</v>
      </c>
      <c r="D21" s="67"/>
      <c r="E21" s="67"/>
      <c r="F21" s="8"/>
      <c r="G21" s="8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22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T21" s="8"/>
      <c r="V21" s="48"/>
    </row>
    <row r="22" spans="1:22" x14ac:dyDescent="0.25">
      <c r="A22" s="67"/>
      <c r="B22" s="145" t="e">
        <f>VLOOKUP(A22,concorrenti!A:B,2,0)</f>
        <v>#N/A</v>
      </c>
      <c r="C22" s="145" t="e">
        <f>VLOOKUP(A22,concorrenti!A:E,5,0)</f>
        <v>#N/A</v>
      </c>
      <c r="D22" s="67"/>
      <c r="E22" s="67"/>
      <c r="F22" s="8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22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V22" s="48"/>
    </row>
    <row r="23" spans="1:22" x14ac:dyDescent="0.25">
      <c r="A23" s="67"/>
      <c r="B23" s="145" t="e">
        <f>VLOOKUP(A23,concorrenti!A:B,2,0)</f>
        <v>#N/A</v>
      </c>
      <c r="C23" s="145" t="e">
        <f>VLOOKUP(A23,concorrenti!A:E,5,0)</f>
        <v>#N/A</v>
      </c>
      <c r="D23" s="67"/>
      <c r="E23" s="67"/>
      <c r="F23" s="8"/>
      <c r="G23" s="8"/>
      <c r="H23" s="67"/>
      <c r="I23" s="122" t="e">
        <f t="shared" si="0"/>
        <v>#N/A</v>
      </c>
      <c r="J23" s="122" t="e">
        <f t="shared" si="1"/>
        <v>#N/A</v>
      </c>
      <c r="K23" s="8"/>
      <c r="L23" s="8">
        <v>12</v>
      </c>
      <c r="M23" s="8">
        <f>VLOOKUP(L23,Regolamento!A:B,2,1)</f>
        <v>29</v>
      </c>
      <c r="N23" s="122">
        <f t="shared" si="2"/>
        <v>1</v>
      </c>
      <c r="O23" s="122">
        <f t="shared" si="3"/>
        <v>1</v>
      </c>
      <c r="P23" s="155">
        <f t="shared" si="4"/>
        <v>0</v>
      </c>
      <c r="Q23" s="8"/>
      <c r="R23" s="155" t="e">
        <f t="shared" si="5"/>
        <v>#DIV/0!</v>
      </c>
      <c r="T23" s="67"/>
      <c r="V23" s="48"/>
    </row>
    <row r="24" spans="1:22" x14ac:dyDescent="0.25">
      <c r="A24" s="67"/>
      <c r="B24" s="145" t="e">
        <f>VLOOKUP(A24,concorrenti!A:B,2,0)</f>
        <v>#N/A</v>
      </c>
      <c r="C24" s="145" t="e">
        <f>VLOOKUP(A24,concorrenti!A:E,5,0)</f>
        <v>#N/A</v>
      </c>
      <c r="D24" s="67"/>
      <c r="E24" s="67"/>
      <c r="F24" s="8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2"/>
        <v>1</v>
      </c>
      <c r="O24" s="122">
        <f t="shared" si="3"/>
        <v>1</v>
      </c>
      <c r="P24" s="155">
        <f t="shared" si="4"/>
        <v>0</v>
      </c>
      <c r="Q24" s="8"/>
      <c r="R24" s="155" t="e">
        <f t="shared" si="5"/>
        <v>#DIV/0!</v>
      </c>
      <c r="T24" s="8"/>
      <c r="V24" s="48"/>
    </row>
    <row r="25" spans="1:22" x14ac:dyDescent="0.25">
      <c r="A25" s="67"/>
      <c r="B25" s="145" t="e">
        <f>VLOOKUP(A25,concorrenti!A:B,2,0)</f>
        <v>#N/A</v>
      </c>
      <c r="C25" s="145" t="e">
        <f>VLOOKUP(A25,concorrenti!A:E,5,0)</f>
        <v>#N/A</v>
      </c>
      <c r="D25" s="67"/>
      <c r="E25" s="67"/>
      <c r="F25" s="8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2"/>
        <v>1</v>
      </c>
      <c r="O25" s="122">
        <f t="shared" si="3"/>
        <v>1</v>
      </c>
      <c r="P25" s="155">
        <f t="shared" si="4"/>
        <v>0</v>
      </c>
      <c r="Q25" s="8"/>
      <c r="R25" s="155" t="e">
        <f t="shared" si="5"/>
        <v>#DIV/0!</v>
      </c>
      <c r="T25" s="8"/>
      <c r="V25" s="48"/>
    </row>
    <row r="26" spans="1:22" x14ac:dyDescent="0.25">
      <c r="A26" s="67"/>
      <c r="B26" s="145" t="e">
        <f>VLOOKUP(A26,concorrenti!A:B,2,0)</f>
        <v>#N/A</v>
      </c>
      <c r="C26" s="145" t="e">
        <f>VLOOKUP(A26,concorrenti!A:E,5,0)</f>
        <v>#N/A</v>
      </c>
      <c r="D26" s="67"/>
      <c r="E26" s="67"/>
      <c r="F26" s="8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2"/>
        <v>1</v>
      </c>
      <c r="O26" s="122">
        <f t="shared" si="3"/>
        <v>1</v>
      </c>
      <c r="P26" s="155">
        <f t="shared" si="4"/>
        <v>0</v>
      </c>
      <c r="Q26" s="8"/>
      <c r="R26" s="155" t="e">
        <f t="shared" si="5"/>
        <v>#DIV/0!</v>
      </c>
      <c r="T26" s="8"/>
      <c r="V26" s="48"/>
    </row>
    <row r="27" spans="1:22" x14ac:dyDescent="0.25">
      <c r="A27" s="67"/>
      <c r="B27" s="145" t="e">
        <f>VLOOKUP(A27,concorrenti!A:B,2,0)</f>
        <v>#N/A</v>
      </c>
      <c r="C27" s="145" t="e">
        <f>VLOOKUP(A27,concorrenti!A:E,5,0)</f>
        <v>#N/A</v>
      </c>
      <c r="D27" s="67"/>
      <c r="E27" s="67"/>
      <c r="F27" s="8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2"/>
        <v>1</v>
      </c>
      <c r="O27" s="122">
        <f t="shared" si="3"/>
        <v>1</v>
      </c>
      <c r="P27" s="155">
        <f t="shared" si="4"/>
        <v>0</v>
      </c>
      <c r="Q27" s="8"/>
      <c r="R27" s="155" t="e">
        <f t="shared" si="5"/>
        <v>#DIV/0!</v>
      </c>
      <c r="T27" s="67"/>
      <c r="V27" s="48"/>
    </row>
    <row r="28" spans="1:22" x14ac:dyDescent="0.25">
      <c r="A28" s="67"/>
      <c r="B28" s="145" t="e">
        <f>VLOOKUP(A28,concorrenti!A:B,2,0)</f>
        <v>#N/A</v>
      </c>
      <c r="C28" s="145" t="e">
        <f>VLOOKUP(A28,concorrenti!A:E,5,0)</f>
        <v>#N/A</v>
      </c>
      <c r="D28" s="67"/>
      <c r="E28" s="67"/>
      <c r="F28" s="8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2"/>
        <v>1</v>
      </c>
      <c r="O28" s="122">
        <f t="shared" si="3"/>
        <v>1</v>
      </c>
      <c r="P28" s="155">
        <f t="shared" si="4"/>
        <v>0</v>
      </c>
      <c r="Q28" s="8"/>
      <c r="R28" s="155" t="e">
        <f t="shared" si="5"/>
        <v>#DIV/0!</v>
      </c>
      <c r="V28" s="48"/>
    </row>
    <row r="29" spans="1:22" x14ac:dyDescent="0.25">
      <c r="A29" s="67"/>
      <c r="B29" s="145" t="e">
        <f>VLOOKUP(A29,concorrenti!A:B,2,0)</f>
        <v>#N/A</v>
      </c>
      <c r="C29" s="145" t="e">
        <f>VLOOKUP(A29,concorrenti!A:E,5,0)</f>
        <v>#N/A</v>
      </c>
      <c r="D29" s="67"/>
      <c r="E29" s="67"/>
      <c r="F29" s="8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2"/>
        <v>1</v>
      </c>
      <c r="O29" s="122">
        <f t="shared" si="3"/>
        <v>1</v>
      </c>
      <c r="P29" s="155">
        <f t="shared" si="4"/>
        <v>0</v>
      </c>
      <c r="Q29" s="8"/>
      <c r="R29" s="155" t="e">
        <f t="shared" si="5"/>
        <v>#DIV/0!</v>
      </c>
      <c r="T29" s="8"/>
      <c r="V29" s="48"/>
    </row>
    <row r="30" spans="1:22" x14ac:dyDescent="0.25">
      <c r="A30" s="67"/>
      <c r="B30" s="145" t="e">
        <f>VLOOKUP(A30,concorrenti!A:B,2,0)</f>
        <v>#N/A</v>
      </c>
      <c r="C30" s="145" t="e">
        <f>VLOOKUP(A30,concorrenti!A:E,5,0)</f>
        <v>#N/A</v>
      </c>
      <c r="D30" s="67"/>
      <c r="E30" s="67"/>
      <c r="F30" s="8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2"/>
        <v>1</v>
      </c>
      <c r="O30" s="122">
        <f t="shared" si="3"/>
        <v>1</v>
      </c>
      <c r="P30" s="155">
        <f t="shared" si="4"/>
        <v>0</v>
      </c>
      <c r="Q30" s="8"/>
      <c r="R30" s="155" t="e">
        <f t="shared" si="5"/>
        <v>#DIV/0!</v>
      </c>
      <c r="T30" s="8"/>
      <c r="V30" s="48"/>
    </row>
    <row r="31" spans="1:22" x14ac:dyDescent="0.25">
      <c r="A31" s="67"/>
      <c r="B31" s="145" t="e">
        <f>VLOOKUP(A31,concorrenti!A:B,2,0)</f>
        <v>#N/A</v>
      </c>
      <c r="C31" s="145" t="e">
        <f>VLOOKUP(A31,concorrenti!A:E,5,0)</f>
        <v>#N/A</v>
      </c>
      <c r="D31" s="67"/>
      <c r="E31" s="67"/>
      <c r="F31" s="8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2"/>
        <v>1</v>
      </c>
      <c r="O31" s="122">
        <f t="shared" si="3"/>
        <v>1</v>
      </c>
      <c r="P31" s="155">
        <f t="shared" si="4"/>
        <v>0</v>
      </c>
      <c r="Q31" s="8"/>
      <c r="R31" s="155" t="e">
        <f t="shared" si="5"/>
        <v>#DIV/0!</v>
      </c>
      <c r="T31" s="8"/>
      <c r="V31" s="48"/>
    </row>
    <row r="32" spans="1:22" x14ac:dyDescent="0.25">
      <c r="A32" s="67"/>
      <c r="B32" s="145" t="e">
        <f>VLOOKUP(A32,concorrenti!A:B,2,0)</f>
        <v>#N/A</v>
      </c>
      <c r="C32" s="145" t="e">
        <f>VLOOKUP(A32,concorrenti!A:E,5,0)</f>
        <v>#N/A</v>
      </c>
      <c r="D32" s="67"/>
      <c r="E32" s="156"/>
      <c r="F32" s="8"/>
      <c r="G32" s="8"/>
      <c r="H32" s="67"/>
      <c r="I32" s="122" t="e">
        <f t="shared" si="0"/>
        <v>#N/A</v>
      </c>
      <c r="J32" s="122" t="e">
        <f t="shared" si="1"/>
        <v>#N/A</v>
      </c>
      <c r="K32" s="8"/>
      <c r="L32" s="8">
        <v>21</v>
      </c>
      <c r="M32" s="8">
        <f>VLOOKUP(L32,Regolamento!A:B,2,1)</f>
        <v>20</v>
      </c>
      <c r="N32" s="122">
        <f t="shared" si="2"/>
        <v>1</v>
      </c>
      <c r="O32" s="122">
        <f t="shared" si="3"/>
        <v>1</v>
      </c>
      <c r="P32" s="155">
        <f t="shared" si="4"/>
        <v>0</v>
      </c>
      <c r="Q32" s="8"/>
      <c r="R32" s="155" t="e">
        <f t="shared" si="5"/>
        <v>#DIV/0!</v>
      </c>
      <c r="T32" s="8"/>
      <c r="V32" s="48"/>
    </row>
    <row r="33" spans="1:22" x14ac:dyDescent="0.25">
      <c r="A33" s="67"/>
      <c r="B33" s="145" t="e">
        <f>VLOOKUP(A33,concorrenti!A:B,2,0)</f>
        <v>#N/A</v>
      </c>
      <c r="C33" s="145" t="e">
        <f>VLOOKUP(A33,concorrenti!A:E,5,0)</f>
        <v>#N/A</v>
      </c>
      <c r="D33" s="67"/>
      <c r="E33" s="67"/>
      <c r="F33" s="8"/>
      <c r="G33" s="8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2"/>
        <v>1</v>
      </c>
      <c r="O33" s="122">
        <f t="shared" si="3"/>
        <v>1</v>
      </c>
      <c r="P33" s="155">
        <f t="shared" si="4"/>
        <v>0</v>
      </c>
      <c r="Q33" s="8"/>
      <c r="R33" s="155" t="e">
        <f t="shared" si="5"/>
        <v>#DIV/0!</v>
      </c>
      <c r="T33" s="8"/>
      <c r="V33" s="48"/>
    </row>
    <row r="34" spans="1:22" s="142" customFormat="1" x14ac:dyDescent="0.25">
      <c r="A34" s="67"/>
      <c r="B34" s="145" t="e">
        <f>VLOOKUP(A34,concorrenti!A:B,2,0)</f>
        <v>#N/A</v>
      </c>
      <c r="C34" s="145" t="e">
        <f>VLOOKUP(A34,concorrenti!A:E,5,0)</f>
        <v>#N/A</v>
      </c>
      <c r="D34" s="67"/>
      <c r="E34" s="67"/>
      <c r="F34" s="8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2"/>
        <v>1</v>
      </c>
      <c r="O34" s="122">
        <f t="shared" si="3"/>
        <v>1</v>
      </c>
      <c r="P34" s="155">
        <f t="shared" si="4"/>
        <v>0</v>
      </c>
      <c r="Q34" s="8"/>
      <c r="R34" s="155" t="e">
        <f t="shared" si="5"/>
        <v>#DIV/0!</v>
      </c>
      <c r="T34" s="79"/>
      <c r="U34" s="143"/>
      <c r="V34" s="150"/>
    </row>
    <row r="35" spans="1:22" x14ac:dyDescent="0.25">
      <c r="A35" s="67"/>
      <c r="B35" s="145" t="e">
        <f>VLOOKUP(A35,concorrenti!A:B,2,0)</f>
        <v>#N/A</v>
      </c>
      <c r="C35" s="145" t="e">
        <f>VLOOKUP(A35,concorrenti!A:E,5,0)</f>
        <v>#N/A</v>
      </c>
      <c r="D35" s="67"/>
      <c r="E35" s="67"/>
      <c r="F35" s="8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2"/>
        <v>1</v>
      </c>
      <c r="O35" s="122">
        <f t="shared" si="3"/>
        <v>1</v>
      </c>
      <c r="P35" s="155">
        <f t="shared" si="4"/>
        <v>0</v>
      </c>
      <c r="Q35" s="8"/>
      <c r="R35" s="155" t="e">
        <f t="shared" si="5"/>
        <v>#DIV/0!</v>
      </c>
      <c r="T35" s="8"/>
      <c r="V35" s="48"/>
    </row>
    <row r="36" spans="1:22" x14ac:dyDescent="0.25">
      <c r="A36" s="67"/>
      <c r="B36" s="145" t="e">
        <f>VLOOKUP(A36,concorrenti!A:B,2,0)</f>
        <v>#N/A</v>
      </c>
      <c r="C36" s="145" t="e">
        <f>VLOOKUP(A36,concorrenti!A:E,5,0)</f>
        <v>#N/A</v>
      </c>
      <c r="D36" s="67"/>
      <c r="E36" s="67"/>
      <c r="F36" s="8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2"/>
        <v>1</v>
      </c>
      <c r="O36" s="122">
        <f t="shared" si="3"/>
        <v>1</v>
      </c>
      <c r="P36" s="155">
        <f t="shared" si="4"/>
        <v>0</v>
      </c>
      <c r="Q36" s="8"/>
      <c r="R36" s="155" t="e">
        <f t="shared" si="5"/>
        <v>#DIV/0!</v>
      </c>
      <c r="T36" s="8"/>
      <c r="V36" s="48"/>
    </row>
    <row r="37" spans="1:22" x14ac:dyDescent="0.25">
      <c r="A37" s="67"/>
      <c r="B37" s="145" t="e">
        <f>VLOOKUP(A37,concorrenti!A:B,2,0)</f>
        <v>#N/A</v>
      </c>
      <c r="C37" s="145" t="e">
        <f>VLOOKUP(A37,concorrenti!A:E,5,0)</f>
        <v>#N/A</v>
      </c>
      <c r="D37" s="67"/>
      <c r="E37" s="67"/>
      <c r="F37" s="8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2"/>
        <v>1</v>
      </c>
      <c r="O37" s="122">
        <f t="shared" si="3"/>
        <v>1</v>
      </c>
      <c r="P37" s="155">
        <f t="shared" si="4"/>
        <v>0</v>
      </c>
      <c r="Q37" s="8"/>
      <c r="R37" s="155" t="e">
        <f t="shared" si="5"/>
        <v>#DIV/0!</v>
      </c>
      <c r="T37" s="8"/>
      <c r="V37" s="48"/>
    </row>
    <row r="38" spans="1:22" x14ac:dyDescent="0.25">
      <c r="A38" s="67"/>
      <c r="B38" s="145" t="e">
        <f>VLOOKUP(A38,concorrenti!A:B,2,0)</f>
        <v>#N/A</v>
      </c>
      <c r="C38" s="145" t="e">
        <f>VLOOKUP(A38,concorrenti!A:E,5,0)</f>
        <v>#N/A</v>
      </c>
      <c r="D38" s="67"/>
      <c r="E38" s="67"/>
      <c r="F38" s="8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2"/>
        <v>1</v>
      </c>
      <c r="O38" s="122">
        <f t="shared" si="3"/>
        <v>1</v>
      </c>
      <c r="P38" s="155">
        <f t="shared" si="4"/>
        <v>0</v>
      </c>
      <c r="Q38" s="8"/>
      <c r="R38" s="155" t="e">
        <f t="shared" si="5"/>
        <v>#DIV/0!</v>
      </c>
      <c r="T38" s="8"/>
      <c r="V38" s="48"/>
    </row>
    <row r="39" spans="1:22" x14ac:dyDescent="0.25">
      <c r="A39" s="67"/>
      <c r="B39" s="145" t="e">
        <f>VLOOKUP(A39,concorrenti!A:B,2,0)</f>
        <v>#N/A</v>
      </c>
      <c r="C39" s="145" t="e">
        <f>VLOOKUP(A39,concorrenti!A:E,5,0)</f>
        <v>#N/A</v>
      </c>
      <c r="D39" s="67"/>
      <c r="E39" s="156"/>
      <c r="F39" s="8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2"/>
        <v>1</v>
      </c>
      <c r="O39" s="122">
        <f t="shared" si="3"/>
        <v>1</v>
      </c>
      <c r="P39" s="155">
        <f t="shared" si="4"/>
        <v>0</v>
      </c>
      <c r="Q39" s="8"/>
      <c r="R39" s="155" t="e">
        <f t="shared" si="5"/>
        <v>#DIV/0!</v>
      </c>
      <c r="T39" s="8"/>
      <c r="V39" s="48"/>
    </row>
    <row r="40" spans="1:22" s="68" customFormat="1" x14ac:dyDescent="0.25">
      <c r="A40" s="67"/>
      <c r="B40" s="145" t="e">
        <f>VLOOKUP(A40,concorrenti!A:B,2,0)</f>
        <v>#N/A</v>
      </c>
      <c r="C40" s="145" t="e">
        <f>VLOOKUP(A40,concorrenti!A:E,5,0)</f>
        <v>#N/A</v>
      </c>
      <c r="D40" s="67"/>
      <c r="E40" s="67"/>
      <c r="F40" s="8"/>
      <c r="G40" s="8"/>
      <c r="H40" s="67"/>
      <c r="I40" s="122" t="e">
        <f t="shared" si="0"/>
        <v>#N/A</v>
      </c>
      <c r="J40" s="122" t="e">
        <f t="shared" si="1"/>
        <v>#N/A</v>
      </c>
      <c r="K40" s="8"/>
      <c r="L40" s="8">
        <v>29</v>
      </c>
      <c r="M40" s="8">
        <f>VLOOKUP(L40,Regolamento!A:B,2,1)</f>
        <v>12</v>
      </c>
      <c r="N40" s="122">
        <f t="shared" si="2"/>
        <v>1</v>
      </c>
      <c r="O40" s="122">
        <f t="shared" si="3"/>
        <v>1</v>
      </c>
      <c r="P40" s="155">
        <f t="shared" si="4"/>
        <v>0</v>
      </c>
      <c r="Q40" s="8"/>
      <c r="R40" s="155" t="e">
        <f t="shared" si="5"/>
        <v>#DIV/0!</v>
      </c>
      <c r="U40" s="144"/>
      <c r="V40" s="148"/>
    </row>
    <row r="41" spans="1:22" x14ac:dyDescent="0.25">
      <c r="A41" s="67"/>
      <c r="B41" s="145" t="e">
        <f>VLOOKUP(A41,concorrenti!A:B,2,0)</f>
        <v>#N/A</v>
      </c>
      <c r="C41" s="145" t="e">
        <f>VLOOKUP(A41,concorrenti!A:E,5,0)</f>
        <v>#N/A</v>
      </c>
      <c r="D41" s="67"/>
      <c r="E41" s="67"/>
      <c r="F41" s="8"/>
      <c r="G41" s="8"/>
      <c r="H41" s="67"/>
      <c r="I41" s="122" t="e">
        <f t="shared" si="0"/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2"/>
        <v>1</v>
      </c>
      <c r="O41" s="122">
        <f t="shared" si="3"/>
        <v>1</v>
      </c>
      <c r="P41" s="155">
        <f t="shared" si="4"/>
        <v>0</v>
      </c>
      <c r="Q41" s="8"/>
      <c r="R41" s="155" t="e">
        <f t="shared" si="5"/>
        <v>#DIV/0!</v>
      </c>
      <c r="T41" s="8"/>
      <c r="V41" s="48"/>
    </row>
    <row r="42" spans="1:22" x14ac:dyDescent="0.25">
      <c r="A42" s="67"/>
      <c r="B42" s="145" t="e">
        <f>VLOOKUP(A42,concorrenti!A:B,2,0)</f>
        <v>#N/A</v>
      </c>
      <c r="C42" s="145" t="e">
        <f>VLOOKUP(A42,concorrenti!A:E,5,0)</f>
        <v>#N/A</v>
      </c>
      <c r="D42" s="67"/>
      <c r="E42" s="67"/>
      <c r="F42" s="8"/>
      <c r="G42" s="8"/>
      <c r="H42" s="67"/>
      <c r="I42" s="122" t="e">
        <f t="shared" si="0"/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2"/>
        <v>1</v>
      </c>
      <c r="O42" s="122">
        <f t="shared" si="3"/>
        <v>1</v>
      </c>
      <c r="P42" s="155">
        <f t="shared" si="4"/>
        <v>0</v>
      </c>
      <c r="Q42" s="8"/>
      <c r="R42" s="155" t="e">
        <f>+H42/E$5</f>
        <v>#DIV/0!</v>
      </c>
      <c r="T42" s="8"/>
      <c r="V42" s="48"/>
    </row>
    <row r="43" spans="1:22" x14ac:dyDescent="0.25">
      <c r="A43" s="67"/>
      <c r="B43" s="145" t="e">
        <f>VLOOKUP(A43,concorrenti!A:B,2,0)</f>
        <v>#N/A</v>
      </c>
      <c r="C43" s="145" t="e">
        <f>VLOOKUP(A43,concorrenti!A:E,5,0)</f>
        <v>#N/A</v>
      </c>
      <c r="D43" s="67"/>
      <c r="E43" s="67"/>
      <c r="F43" s="8"/>
      <c r="G43" s="8"/>
      <c r="H43" s="67"/>
      <c r="I43" s="122" t="e">
        <f t="shared" si="0"/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2"/>
        <v>1</v>
      </c>
      <c r="O43" s="122">
        <f t="shared" si="3"/>
        <v>1</v>
      </c>
      <c r="P43" s="155">
        <f t="shared" si="4"/>
        <v>0</v>
      </c>
      <c r="Q43" s="8"/>
      <c r="R43" s="155" t="e">
        <f>+H43/E$5</f>
        <v>#DIV/0!</v>
      </c>
      <c r="V43" s="48"/>
    </row>
    <row r="44" spans="1:22" x14ac:dyDescent="0.25">
      <c r="A44" s="67"/>
      <c r="B44" s="145" t="e">
        <f>VLOOKUP(A44,concorrenti!A:B,2,0)</f>
        <v>#N/A</v>
      </c>
      <c r="C44" s="145" t="e">
        <f>VLOOKUP(A44,concorrenti!A:E,5,0)</f>
        <v>#N/A</v>
      </c>
      <c r="D44" s="67"/>
      <c r="E44" s="67"/>
      <c r="F44" s="8"/>
      <c r="G44" s="8"/>
      <c r="H44" s="67"/>
      <c r="I44" s="122" t="e">
        <f t="shared" ref="I44:I73" si="6">IF(C44&lt;&gt;0,((1+RIGHT(F44,2)/100)-0.1),(1+RIGHT(F44,2)/100))</f>
        <v>#N/A</v>
      </c>
      <c r="J44" s="122" t="e">
        <f t="shared" ref="J44:J73" si="7">+I44*H44</f>
        <v>#N/A</v>
      </c>
      <c r="K44" s="8"/>
      <c r="L44" s="8">
        <v>33</v>
      </c>
      <c r="M44" s="8">
        <f>VLOOKUP(L44,Regolamento!A:B,2,1)</f>
        <v>8</v>
      </c>
      <c r="N44" s="122">
        <f t="shared" ref="N44:N73" si="8">1+E$5/100</f>
        <v>1</v>
      </c>
      <c r="O44" s="122">
        <f t="shared" ref="O44:O73" si="9">1+E$6/100</f>
        <v>1</v>
      </c>
      <c r="P44" s="155">
        <f t="shared" ref="P44:P73" si="10">IF(H44&lt;&gt;0,+M44*N44*O44,0)</f>
        <v>0</v>
      </c>
      <c r="Q44" s="8"/>
      <c r="R44" s="155" t="e">
        <f t="shared" si="5"/>
        <v>#DIV/0!</v>
      </c>
      <c r="T44" s="8"/>
      <c r="V44" s="48"/>
    </row>
    <row r="45" spans="1:22" x14ac:dyDescent="0.25">
      <c r="A45" s="67"/>
      <c r="B45" s="145" t="e">
        <f>VLOOKUP(A45,concorrenti!A:B,2,0)</f>
        <v>#N/A</v>
      </c>
      <c r="C45" s="145" t="e">
        <f>VLOOKUP(A45,concorrenti!A:E,5,0)</f>
        <v>#N/A</v>
      </c>
      <c r="D45" s="67"/>
      <c r="E45" s="156"/>
      <c r="F45" s="8"/>
      <c r="G45" s="8"/>
      <c r="H45" s="67"/>
      <c r="I45" s="122" t="e">
        <f t="shared" si="6"/>
        <v>#N/A</v>
      </c>
      <c r="J45" s="122" t="e">
        <f t="shared" si="7"/>
        <v>#N/A</v>
      </c>
      <c r="K45" s="8"/>
      <c r="L45" s="8">
        <v>34</v>
      </c>
      <c r="M45" s="8">
        <f>VLOOKUP(L45,Regolamento!A:B,2,1)</f>
        <v>7</v>
      </c>
      <c r="N45" s="122">
        <f t="shared" si="8"/>
        <v>1</v>
      </c>
      <c r="O45" s="122">
        <f t="shared" si="9"/>
        <v>1</v>
      </c>
      <c r="P45" s="155">
        <f t="shared" si="10"/>
        <v>0</v>
      </c>
      <c r="Q45" s="8"/>
      <c r="R45" s="155" t="e">
        <f t="shared" si="5"/>
        <v>#DIV/0!</v>
      </c>
      <c r="T45" s="67"/>
    </row>
    <row r="46" spans="1:22" s="68" customFormat="1" x14ac:dyDescent="0.25">
      <c r="A46" s="67"/>
      <c r="B46" s="145" t="e">
        <f>VLOOKUP(A46,concorrenti!A:B,2,0)</f>
        <v>#N/A</v>
      </c>
      <c r="C46" s="145" t="e">
        <f>VLOOKUP(A46,concorrenti!A:E,5,0)</f>
        <v>#N/A</v>
      </c>
      <c r="D46" s="67"/>
      <c r="E46" s="67"/>
      <c r="F46" s="8"/>
      <c r="G46" s="8"/>
      <c r="H46" s="67"/>
      <c r="I46" s="122" t="e">
        <f t="shared" si="6"/>
        <v>#N/A</v>
      </c>
      <c r="J46" s="122" t="e">
        <f t="shared" si="7"/>
        <v>#N/A</v>
      </c>
      <c r="K46" s="8"/>
      <c r="L46" s="8">
        <v>35</v>
      </c>
      <c r="M46" s="8">
        <f>VLOOKUP(L46,Regolamento!A:B,2,1)</f>
        <v>6</v>
      </c>
      <c r="N46" s="122">
        <f t="shared" si="8"/>
        <v>1</v>
      </c>
      <c r="O46" s="122">
        <f t="shared" si="9"/>
        <v>1</v>
      </c>
      <c r="P46" s="155">
        <f t="shared" si="10"/>
        <v>0</v>
      </c>
      <c r="Q46" s="8"/>
      <c r="R46" s="155" t="e">
        <f t="shared" si="5"/>
        <v>#DIV/0!</v>
      </c>
      <c r="U46" s="144"/>
    </row>
    <row r="47" spans="1:22" s="68" customFormat="1" x14ac:dyDescent="0.25">
      <c r="A47" s="67"/>
      <c r="B47" s="145" t="e">
        <f>VLOOKUP(A47,concorrenti!A:B,2,0)</f>
        <v>#N/A</v>
      </c>
      <c r="C47" s="145" t="e">
        <f>VLOOKUP(A47,concorrenti!A:E,5,0)</f>
        <v>#N/A</v>
      </c>
      <c r="D47" s="67"/>
      <c r="E47" s="67"/>
      <c r="F47" s="8"/>
      <c r="G47" s="8"/>
      <c r="H47" s="67"/>
      <c r="I47" s="122" t="e">
        <f t="shared" si="6"/>
        <v>#N/A</v>
      </c>
      <c r="J47" s="122" t="e">
        <f t="shared" si="7"/>
        <v>#N/A</v>
      </c>
      <c r="K47" s="8"/>
      <c r="L47" s="8">
        <v>36</v>
      </c>
      <c r="M47" s="8">
        <f>VLOOKUP(L47,Regolamento!A:B,2,1)</f>
        <v>5</v>
      </c>
      <c r="N47" s="122">
        <f t="shared" si="8"/>
        <v>1</v>
      </c>
      <c r="O47" s="122">
        <f t="shared" si="9"/>
        <v>1</v>
      </c>
      <c r="P47" s="155">
        <f t="shared" si="10"/>
        <v>0</v>
      </c>
      <c r="Q47" s="8"/>
      <c r="R47" s="155" t="e">
        <f t="shared" si="5"/>
        <v>#DIV/0!</v>
      </c>
      <c r="U47" s="144"/>
    </row>
    <row r="48" spans="1:22" x14ac:dyDescent="0.25">
      <c r="A48" s="67"/>
      <c r="B48" s="145" t="e">
        <f>VLOOKUP(A48,concorrenti!A:B,2,0)</f>
        <v>#N/A</v>
      </c>
      <c r="C48" s="145" t="e">
        <f>VLOOKUP(A48,concorrenti!A:E,5,0)</f>
        <v>#N/A</v>
      </c>
      <c r="D48" s="67"/>
      <c r="E48" s="67"/>
      <c r="F48" s="8"/>
      <c r="G48" s="8"/>
      <c r="H48" s="67"/>
      <c r="I48" s="122" t="e">
        <f t="shared" si="6"/>
        <v>#N/A</v>
      </c>
      <c r="J48" s="122" t="e">
        <f t="shared" si="7"/>
        <v>#N/A</v>
      </c>
      <c r="K48" s="8"/>
      <c r="L48" s="8">
        <v>37</v>
      </c>
      <c r="M48" s="8">
        <f>VLOOKUP(L48,Regolamento!A:B,2,1)</f>
        <v>4</v>
      </c>
      <c r="N48" s="122">
        <f t="shared" si="8"/>
        <v>1</v>
      </c>
      <c r="O48" s="122">
        <f t="shared" si="9"/>
        <v>1</v>
      </c>
      <c r="P48" s="155">
        <f t="shared" si="10"/>
        <v>0</v>
      </c>
      <c r="Q48" s="8"/>
      <c r="R48" s="155" t="e">
        <f t="shared" si="5"/>
        <v>#DIV/0!</v>
      </c>
      <c r="T48" s="8"/>
    </row>
    <row r="49" spans="1:21" x14ac:dyDescent="0.25">
      <c r="A49" s="67"/>
      <c r="B49" s="145" t="e">
        <f>VLOOKUP(A49,concorrenti!A:B,2,0)</f>
        <v>#N/A</v>
      </c>
      <c r="C49" s="145" t="e">
        <f>VLOOKUP(A49,concorrenti!A:E,5,0)</f>
        <v>#N/A</v>
      </c>
      <c r="D49" s="67"/>
      <c r="E49" s="67"/>
      <c r="F49" s="8"/>
      <c r="G49" s="8"/>
      <c r="H49" s="67"/>
      <c r="I49" s="122" t="e">
        <f t="shared" si="6"/>
        <v>#N/A</v>
      </c>
      <c r="J49" s="122" t="e">
        <f t="shared" si="7"/>
        <v>#N/A</v>
      </c>
      <c r="K49" s="8"/>
      <c r="L49" s="8">
        <v>38</v>
      </c>
      <c r="M49" s="8">
        <f>VLOOKUP(L49,Regolamento!A:B,2,1)</f>
        <v>3</v>
      </c>
      <c r="N49" s="122">
        <f t="shared" si="8"/>
        <v>1</v>
      </c>
      <c r="O49" s="122">
        <f t="shared" si="9"/>
        <v>1</v>
      </c>
      <c r="P49" s="155">
        <f t="shared" si="10"/>
        <v>0</v>
      </c>
      <c r="Q49" s="8"/>
      <c r="R49" s="155" t="e">
        <f t="shared" si="5"/>
        <v>#DIV/0!</v>
      </c>
      <c r="T49" s="67"/>
    </row>
    <row r="50" spans="1:21" x14ac:dyDescent="0.25">
      <c r="A50" s="67"/>
      <c r="B50" s="145" t="e">
        <f>VLOOKUP(A50,concorrenti!A:B,2,0)</f>
        <v>#N/A</v>
      </c>
      <c r="C50" s="145" t="e">
        <f>VLOOKUP(A50,concorrenti!A:E,5,0)</f>
        <v>#N/A</v>
      </c>
      <c r="D50" s="67"/>
      <c r="E50" s="67"/>
      <c r="F50" s="8"/>
      <c r="G50" s="8"/>
      <c r="H50" s="67"/>
      <c r="I50" s="122" t="e">
        <f t="shared" si="6"/>
        <v>#N/A</v>
      </c>
      <c r="J50" s="122" t="e">
        <f t="shared" si="7"/>
        <v>#N/A</v>
      </c>
      <c r="K50" s="8"/>
      <c r="L50" s="8">
        <v>39</v>
      </c>
      <c r="M50" s="8">
        <f>VLOOKUP(L50,Regolamento!A:B,2,1)</f>
        <v>2</v>
      </c>
      <c r="N50" s="122">
        <f t="shared" si="8"/>
        <v>1</v>
      </c>
      <c r="O50" s="122">
        <f t="shared" si="9"/>
        <v>1</v>
      </c>
      <c r="P50" s="155">
        <f t="shared" si="10"/>
        <v>0</v>
      </c>
      <c r="Q50" s="8"/>
      <c r="R50" s="155" t="e">
        <f t="shared" si="5"/>
        <v>#DIV/0!</v>
      </c>
      <c r="T50" s="67"/>
    </row>
    <row r="51" spans="1:21" x14ac:dyDescent="0.25">
      <c r="A51" s="67"/>
      <c r="B51" s="145" t="e">
        <f>VLOOKUP(A51,concorrenti!A:B,2,0)</f>
        <v>#N/A</v>
      </c>
      <c r="C51" s="145" t="e">
        <f>VLOOKUP(A51,concorrenti!A:E,5,0)</f>
        <v>#N/A</v>
      </c>
      <c r="D51" s="67"/>
      <c r="E51" s="67"/>
      <c r="F51" s="8"/>
      <c r="G51" s="8"/>
      <c r="H51" s="67"/>
      <c r="I51" s="122" t="e">
        <f t="shared" si="6"/>
        <v>#N/A</v>
      </c>
      <c r="J51" s="122" t="e">
        <f t="shared" si="7"/>
        <v>#N/A</v>
      </c>
      <c r="K51" s="8"/>
      <c r="L51" s="8">
        <v>40</v>
      </c>
      <c r="M51" s="8">
        <f>VLOOKUP(L51,Regolamento!A:B,2,1)</f>
        <v>1</v>
      </c>
      <c r="N51" s="122">
        <f t="shared" si="8"/>
        <v>1</v>
      </c>
      <c r="O51" s="122">
        <f t="shared" si="9"/>
        <v>1</v>
      </c>
      <c r="P51" s="155">
        <f t="shared" si="10"/>
        <v>0</v>
      </c>
      <c r="Q51" s="8"/>
      <c r="R51" s="155" t="e">
        <f t="shared" si="5"/>
        <v>#DIV/0!</v>
      </c>
      <c r="T51" s="67"/>
    </row>
    <row r="52" spans="1:21" x14ac:dyDescent="0.25">
      <c r="A52" s="67"/>
      <c r="B52" s="145" t="e">
        <f>VLOOKUP(A52,concorrenti!A:B,2,0)</f>
        <v>#N/A</v>
      </c>
      <c r="C52" s="145" t="e">
        <f>VLOOKUP(A52,concorrenti!A:E,5,0)</f>
        <v>#N/A</v>
      </c>
      <c r="D52" s="67"/>
      <c r="E52" s="67"/>
      <c r="F52" s="8"/>
      <c r="G52" s="8"/>
      <c r="H52" s="67"/>
      <c r="I52" s="122" t="e">
        <f t="shared" si="6"/>
        <v>#N/A</v>
      </c>
      <c r="J52" s="122" t="e">
        <f t="shared" si="7"/>
        <v>#N/A</v>
      </c>
      <c r="K52" s="8"/>
      <c r="L52" s="8">
        <v>41</v>
      </c>
      <c r="M52" s="8">
        <f>VLOOKUP(L52,Regolamento!A:B,2,1)</f>
        <v>0.5</v>
      </c>
      <c r="N52" s="122">
        <f t="shared" si="8"/>
        <v>1</v>
      </c>
      <c r="O52" s="122">
        <f t="shared" si="9"/>
        <v>1</v>
      </c>
      <c r="P52" s="155">
        <f t="shared" si="10"/>
        <v>0</v>
      </c>
      <c r="Q52" s="8"/>
      <c r="R52" s="155" t="e">
        <f t="shared" si="5"/>
        <v>#DIV/0!</v>
      </c>
      <c r="T52" s="67"/>
    </row>
    <row r="53" spans="1:21" x14ac:dyDescent="0.25">
      <c r="A53" s="67"/>
      <c r="B53" s="145" t="e">
        <f>VLOOKUP(A53,concorrenti!A:B,2,0)</f>
        <v>#N/A</v>
      </c>
      <c r="C53" s="145" t="e">
        <f>VLOOKUP(A53,concorrenti!A:E,5,0)</f>
        <v>#N/A</v>
      </c>
      <c r="D53" s="67"/>
      <c r="E53" s="67"/>
      <c r="F53" s="8"/>
      <c r="G53" s="8"/>
      <c r="H53" s="67"/>
      <c r="I53" s="122" t="e">
        <f t="shared" si="6"/>
        <v>#N/A</v>
      </c>
      <c r="J53" s="122" t="e">
        <f t="shared" si="7"/>
        <v>#N/A</v>
      </c>
      <c r="K53" s="8"/>
      <c r="L53" s="8">
        <v>42</v>
      </c>
      <c r="M53" s="8">
        <f>VLOOKUP(L53,Regolamento!A:B,2,1)</f>
        <v>0.5</v>
      </c>
      <c r="N53" s="122">
        <f t="shared" si="8"/>
        <v>1</v>
      </c>
      <c r="O53" s="122">
        <f t="shared" si="9"/>
        <v>1</v>
      </c>
      <c r="P53" s="155">
        <f t="shared" si="10"/>
        <v>0</v>
      </c>
      <c r="Q53" s="8"/>
      <c r="R53" s="155" t="e">
        <f t="shared" si="5"/>
        <v>#DIV/0!</v>
      </c>
      <c r="T53" s="67"/>
    </row>
    <row r="54" spans="1:21" x14ac:dyDescent="0.25">
      <c r="A54" s="67"/>
      <c r="B54" s="145" t="e">
        <f>VLOOKUP(A54,concorrenti!A:B,2,0)</f>
        <v>#N/A</v>
      </c>
      <c r="C54" s="145" t="e">
        <f>VLOOKUP(A54,concorrenti!A:E,5,0)</f>
        <v>#N/A</v>
      </c>
      <c r="D54" s="67"/>
      <c r="E54" s="67"/>
      <c r="F54" s="8"/>
      <c r="G54" s="8"/>
      <c r="H54" s="67"/>
      <c r="I54" s="122" t="e">
        <f t="shared" si="6"/>
        <v>#N/A</v>
      </c>
      <c r="J54" s="122" t="e">
        <f t="shared" si="7"/>
        <v>#N/A</v>
      </c>
      <c r="K54" s="8"/>
      <c r="L54" s="8">
        <v>44</v>
      </c>
      <c r="M54" s="8">
        <f>VLOOKUP(L54,Regolamento!A:B,2,1)</f>
        <v>0.5</v>
      </c>
      <c r="N54" s="122">
        <f t="shared" si="8"/>
        <v>1</v>
      </c>
      <c r="O54" s="122">
        <f t="shared" si="9"/>
        <v>1</v>
      </c>
      <c r="P54" s="155">
        <f t="shared" si="10"/>
        <v>0</v>
      </c>
      <c r="Q54" s="8"/>
      <c r="R54" s="155" t="e">
        <f t="shared" si="5"/>
        <v>#DIV/0!</v>
      </c>
      <c r="T54" s="67"/>
    </row>
    <row r="55" spans="1:21" x14ac:dyDescent="0.25">
      <c r="A55" s="67"/>
      <c r="B55" s="145" t="e">
        <f>VLOOKUP(A55,concorrenti!A:B,2,0)</f>
        <v>#N/A</v>
      </c>
      <c r="C55" s="145" t="e">
        <f>VLOOKUP(A55,concorrenti!A:E,5,0)</f>
        <v>#N/A</v>
      </c>
      <c r="D55" s="67"/>
      <c r="E55" s="67"/>
      <c r="F55" s="8"/>
      <c r="G55" s="8"/>
      <c r="H55" s="67"/>
      <c r="I55" s="122" t="e">
        <f t="shared" si="6"/>
        <v>#N/A</v>
      </c>
      <c r="J55" s="122" t="e">
        <f t="shared" si="7"/>
        <v>#N/A</v>
      </c>
      <c r="K55" s="8"/>
      <c r="L55" s="8">
        <v>45</v>
      </c>
      <c r="M55" s="8">
        <f>VLOOKUP(L55,Regolamento!A:B,2,1)</f>
        <v>0.5</v>
      </c>
      <c r="N55" s="122">
        <f t="shared" si="8"/>
        <v>1</v>
      </c>
      <c r="O55" s="122">
        <f t="shared" si="9"/>
        <v>1</v>
      </c>
      <c r="P55" s="155">
        <f t="shared" si="10"/>
        <v>0</v>
      </c>
      <c r="Q55" s="8"/>
      <c r="R55" s="155" t="e">
        <f t="shared" si="5"/>
        <v>#DIV/0!</v>
      </c>
      <c r="T55" s="67"/>
    </row>
    <row r="56" spans="1:21" x14ac:dyDescent="0.25">
      <c r="A56" s="67"/>
      <c r="B56" s="145" t="e">
        <f>VLOOKUP(A56,concorrenti!A:B,2,0)</f>
        <v>#N/A</v>
      </c>
      <c r="C56" s="145" t="e">
        <f>VLOOKUP(A56,concorrenti!A:E,5,0)</f>
        <v>#N/A</v>
      </c>
      <c r="D56" s="67"/>
      <c r="E56" s="67"/>
      <c r="F56" s="8"/>
      <c r="G56" s="8"/>
      <c r="H56" s="67"/>
      <c r="I56" s="122" t="e">
        <f t="shared" si="6"/>
        <v>#N/A</v>
      </c>
      <c r="J56" s="122" t="e">
        <f t="shared" si="7"/>
        <v>#N/A</v>
      </c>
      <c r="K56" s="8"/>
      <c r="L56" s="8">
        <v>46</v>
      </c>
      <c r="M56" s="8">
        <f>VLOOKUP(L56,Regolamento!A:B,2,1)</f>
        <v>0.5</v>
      </c>
      <c r="N56" s="122">
        <f t="shared" si="8"/>
        <v>1</v>
      </c>
      <c r="O56" s="122">
        <f t="shared" si="9"/>
        <v>1</v>
      </c>
      <c r="P56" s="155">
        <f t="shared" si="10"/>
        <v>0</v>
      </c>
      <c r="Q56" s="8"/>
      <c r="R56" s="155" t="e">
        <f t="shared" si="5"/>
        <v>#DIV/0!</v>
      </c>
      <c r="T56" s="67"/>
    </row>
    <row r="57" spans="1:21" x14ac:dyDescent="0.25">
      <c r="A57" s="67"/>
      <c r="B57" s="145" t="e">
        <f>VLOOKUP(A57,concorrenti!A:B,2,0)</f>
        <v>#N/A</v>
      </c>
      <c r="C57" s="145" t="e">
        <f>VLOOKUP(A57,concorrenti!A:E,5,0)</f>
        <v>#N/A</v>
      </c>
      <c r="D57" s="67"/>
      <c r="E57" s="67"/>
      <c r="F57" s="8"/>
      <c r="G57" s="8"/>
      <c r="H57" s="67"/>
      <c r="I57" s="122" t="e">
        <f t="shared" si="6"/>
        <v>#N/A</v>
      </c>
      <c r="J57" s="122" t="e">
        <f t="shared" si="7"/>
        <v>#N/A</v>
      </c>
      <c r="K57" s="8"/>
      <c r="L57" s="8">
        <v>47</v>
      </c>
      <c r="M57" s="8">
        <f>VLOOKUP(L57,Regolamento!A:B,2,1)</f>
        <v>0.5</v>
      </c>
      <c r="N57" s="122">
        <f t="shared" si="8"/>
        <v>1</v>
      </c>
      <c r="O57" s="122">
        <f t="shared" si="9"/>
        <v>1</v>
      </c>
      <c r="P57" s="155">
        <f t="shared" si="10"/>
        <v>0</v>
      </c>
      <c r="Q57" s="8"/>
      <c r="R57" s="155" t="e">
        <f t="shared" si="5"/>
        <v>#DIV/0!</v>
      </c>
      <c r="T57" s="67"/>
    </row>
    <row r="58" spans="1:21" s="142" customFormat="1" x14ac:dyDescent="0.25">
      <c r="A58" s="67"/>
      <c r="B58" s="145" t="e">
        <f>VLOOKUP(A58,concorrenti!A:B,2,0)</f>
        <v>#N/A</v>
      </c>
      <c r="C58" s="145" t="e">
        <f>VLOOKUP(A58,concorrenti!A:E,5,0)</f>
        <v>#N/A</v>
      </c>
      <c r="D58" s="67"/>
      <c r="E58" s="67"/>
      <c r="F58" s="8"/>
      <c r="G58" s="8"/>
      <c r="H58" s="67"/>
      <c r="I58" s="122" t="e">
        <f t="shared" si="6"/>
        <v>#N/A</v>
      </c>
      <c r="J58" s="122" t="e">
        <f t="shared" si="7"/>
        <v>#N/A</v>
      </c>
      <c r="K58" s="8"/>
      <c r="L58" s="8">
        <v>48</v>
      </c>
      <c r="M58" s="8">
        <f>VLOOKUP(L58,Regolamento!A:B,2,1)</f>
        <v>0.5</v>
      </c>
      <c r="N58" s="122">
        <f t="shared" si="8"/>
        <v>1</v>
      </c>
      <c r="O58" s="122">
        <f t="shared" si="9"/>
        <v>1</v>
      </c>
      <c r="P58" s="155">
        <f t="shared" si="10"/>
        <v>0</v>
      </c>
      <c r="Q58" s="8"/>
      <c r="R58" s="155" t="e">
        <f t="shared" si="5"/>
        <v>#DIV/0!</v>
      </c>
      <c r="T58" s="79"/>
      <c r="U58" s="143"/>
    </row>
    <row r="59" spans="1:21" x14ac:dyDescent="0.25">
      <c r="A59" s="67"/>
      <c r="B59" s="145" t="e">
        <f>VLOOKUP(A59,concorrenti!A:B,2,0)</f>
        <v>#N/A</v>
      </c>
      <c r="C59" s="145" t="e">
        <f>VLOOKUP(A59,concorrenti!A:E,5,0)</f>
        <v>#N/A</v>
      </c>
      <c r="D59" s="67"/>
      <c r="E59" s="67"/>
      <c r="F59" s="8"/>
      <c r="G59" s="8"/>
      <c r="H59" s="67"/>
      <c r="I59" s="122" t="e">
        <f t="shared" si="6"/>
        <v>#N/A</v>
      </c>
      <c r="J59" s="122" t="e">
        <f t="shared" si="7"/>
        <v>#N/A</v>
      </c>
      <c r="K59" s="8"/>
      <c r="L59" s="8">
        <v>49</v>
      </c>
      <c r="M59" s="8">
        <f>VLOOKUP(L59,Regolamento!A:B,2,1)</f>
        <v>0.5</v>
      </c>
      <c r="N59" s="122">
        <f t="shared" si="8"/>
        <v>1</v>
      </c>
      <c r="O59" s="122">
        <f t="shared" si="9"/>
        <v>1</v>
      </c>
      <c r="P59" s="155">
        <f t="shared" si="10"/>
        <v>0</v>
      </c>
      <c r="Q59" s="8"/>
      <c r="R59" s="155" t="e">
        <f t="shared" si="5"/>
        <v>#DIV/0!</v>
      </c>
      <c r="T59" s="67"/>
    </row>
    <row r="60" spans="1:21" x14ac:dyDescent="0.25">
      <c r="A60" s="67"/>
      <c r="B60" s="145" t="e">
        <f>VLOOKUP(A60,concorrenti!A:B,2,0)</f>
        <v>#N/A</v>
      </c>
      <c r="C60" s="145" t="e">
        <f>VLOOKUP(A60,concorrenti!A:E,5,0)</f>
        <v>#N/A</v>
      </c>
      <c r="D60" s="67"/>
      <c r="E60" s="67"/>
      <c r="F60" s="8"/>
      <c r="G60" s="8"/>
      <c r="H60" s="67"/>
      <c r="I60" s="122" t="e">
        <f t="shared" si="6"/>
        <v>#N/A</v>
      </c>
      <c r="J60" s="122" t="e">
        <f t="shared" si="7"/>
        <v>#N/A</v>
      </c>
      <c r="K60" s="8"/>
      <c r="L60" s="8">
        <v>50</v>
      </c>
      <c r="M60" s="8">
        <f>VLOOKUP(L60,Regolamento!A:B,2,1)</f>
        <v>0.5</v>
      </c>
      <c r="N60" s="122">
        <f t="shared" si="8"/>
        <v>1</v>
      </c>
      <c r="O60" s="122">
        <f t="shared" si="9"/>
        <v>1</v>
      </c>
      <c r="P60" s="155">
        <f t="shared" si="10"/>
        <v>0</v>
      </c>
      <c r="Q60" s="8"/>
      <c r="R60" s="155" t="e">
        <f t="shared" si="5"/>
        <v>#DIV/0!</v>
      </c>
      <c r="T60" s="67"/>
    </row>
    <row r="61" spans="1:21" x14ac:dyDescent="0.25">
      <c r="A61" s="67"/>
      <c r="B61" s="145" t="e">
        <f>VLOOKUP(A61,concorrenti!A:B,2,0)</f>
        <v>#N/A</v>
      </c>
      <c r="C61" s="145" t="e">
        <f>VLOOKUP(A61,concorrenti!A:E,5,0)</f>
        <v>#N/A</v>
      </c>
      <c r="D61" s="67"/>
      <c r="E61" s="67"/>
      <c r="F61" s="8"/>
      <c r="G61" s="8"/>
      <c r="H61" s="67"/>
      <c r="I61" s="122" t="e">
        <f t="shared" si="6"/>
        <v>#N/A</v>
      </c>
      <c r="J61" s="122" t="e">
        <f t="shared" si="7"/>
        <v>#N/A</v>
      </c>
      <c r="K61" s="8"/>
      <c r="L61" s="8">
        <v>51</v>
      </c>
      <c r="M61" s="8">
        <f>VLOOKUP(L61,Regolamento!A:B,2,1)</f>
        <v>0.5</v>
      </c>
      <c r="N61" s="122">
        <f t="shared" si="8"/>
        <v>1</v>
      </c>
      <c r="O61" s="122">
        <f t="shared" si="9"/>
        <v>1</v>
      </c>
      <c r="P61" s="155">
        <f t="shared" si="10"/>
        <v>0</v>
      </c>
      <c r="Q61" s="8"/>
      <c r="R61" s="155" t="e">
        <f t="shared" si="5"/>
        <v>#DIV/0!</v>
      </c>
      <c r="T61" s="67"/>
    </row>
    <row r="62" spans="1:21" x14ac:dyDescent="0.25">
      <c r="A62" s="67"/>
      <c r="B62" s="145" t="e">
        <f>VLOOKUP(A62,concorrenti!A:B,2,0)</f>
        <v>#N/A</v>
      </c>
      <c r="C62" s="145" t="e">
        <f>VLOOKUP(A62,concorrenti!A:E,5,0)</f>
        <v>#N/A</v>
      </c>
      <c r="D62" s="67"/>
      <c r="E62" s="67"/>
      <c r="F62" s="8"/>
      <c r="G62" s="8"/>
      <c r="H62" s="67"/>
      <c r="I62" s="122" t="e">
        <f t="shared" si="6"/>
        <v>#N/A</v>
      </c>
      <c r="J62" s="122" t="e">
        <f t="shared" si="7"/>
        <v>#N/A</v>
      </c>
      <c r="K62" s="8"/>
      <c r="L62" s="8">
        <v>52</v>
      </c>
      <c r="M62" s="8">
        <f>VLOOKUP(L62,Regolamento!A:B,2,1)</f>
        <v>0.5</v>
      </c>
      <c r="N62" s="122">
        <f t="shared" si="8"/>
        <v>1</v>
      </c>
      <c r="O62" s="122">
        <f t="shared" si="9"/>
        <v>1</v>
      </c>
      <c r="P62" s="155">
        <f t="shared" si="10"/>
        <v>0</v>
      </c>
      <c r="Q62" s="8"/>
      <c r="R62" s="155" t="e">
        <f t="shared" si="5"/>
        <v>#DIV/0!</v>
      </c>
      <c r="T62" s="67"/>
    </row>
    <row r="63" spans="1:21" x14ac:dyDescent="0.25">
      <c r="A63" s="67"/>
      <c r="B63" s="145" t="e">
        <f>VLOOKUP(A63,concorrenti!A:B,2,0)</f>
        <v>#N/A</v>
      </c>
      <c r="C63" s="145" t="e">
        <f>VLOOKUP(A63,concorrenti!A:E,5,0)</f>
        <v>#N/A</v>
      </c>
      <c r="D63" s="67"/>
      <c r="E63" s="67"/>
      <c r="F63" s="8"/>
      <c r="G63" s="8"/>
      <c r="H63" s="67"/>
      <c r="I63" s="122" t="e">
        <f t="shared" si="6"/>
        <v>#N/A</v>
      </c>
      <c r="J63" s="122" t="e">
        <f t="shared" si="7"/>
        <v>#N/A</v>
      </c>
      <c r="K63" s="8"/>
      <c r="L63" s="8">
        <v>53</v>
      </c>
      <c r="M63" s="8">
        <f>VLOOKUP(L63,Regolamento!A:B,2,1)</f>
        <v>0.5</v>
      </c>
      <c r="N63" s="122">
        <f t="shared" si="8"/>
        <v>1</v>
      </c>
      <c r="O63" s="122">
        <f t="shared" si="9"/>
        <v>1</v>
      </c>
      <c r="P63" s="155">
        <f t="shared" si="10"/>
        <v>0</v>
      </c>
      <c r="Q63" s="8"/>
      <c r="R63" s="155" t="e">
        <f t="shared" si="5"/>
        <v>#DIV/0!</v>
      </c>
      <c r="T63" s="67"/>
    </row>
    <row r="64" spans="1:21" x14ac:dyDescent="0.25">
      <c r="A64" s="67"/>
      <c r="B64" s="145" t="e">
        <f>VLOOKUP(A64,concorrenti!A:B,2,0)</f>
        <v>#N/A</v>
      </c>
      <c r="C64" s="145" t="e">
        <f>VLOOKUP(A64,concorrenti!A:E,5,0)</f>
        <v>#N/A</v>
      </c>
      <c r="D64" s="67"/>
      <c r="E64" s="67"/>
      <c r="F64" s="8"/>
      <c r="G64" s="8"/>
      <c r="H64" s="67"/>
      <c r="I64" s="122" t="e">
        <f t="shared" si="6"/>
        <v>#N/A</v>
      </c>
      <c r="J64" s="122" t="e">
        <f t="shared" si="7"/>
        <v>#N/A</v>
      </c>
      <c r="K64" s="8"/>
      <c r="L64" s="8">
        <v>54</v>
      </c>
      <c r="M64" s="8">
        <f>VLOOKUP(L64,Regolamento!A:B,2,1)</f>
        <v>0.5</v>
      </c>
      <c r="N64" s="122">
        <f t="shared" si="8"/>
        <v>1</v>
      </c>
      <c r="O64" s="122">
        <f t="shared" si="9"/>
        <v>1</v>
      </c>
      <c r="P64" s="155">
        <f t="shared" si="10"/>
        <v>0</v>
      </c>
      <c r="Q64" s="8"/>
      <c r="R64" s="155" t="e">
        <f t="shared" ref="R64:R72" si="11">+H64/E$5</f>
        <v>#DIV/0!</v>
      </c>
      <c r="T64" s="67"/>
    </row>
    <row r="65" spans="1:21" s="142" customFormat="1" x14ac:dyDescent="0.25">
      <c r="A65" s="67"/>
      <c r="B65" s="145" t="e">
        <f>VLOOKUP(A65,concorrenti!A:B,2,0)</f>
        <v>#N/A</v>
      </c>
      <c r="C65" s="145" t="e">
        <f>VLOOKUP(A65,concorrenti!A:E,5,0)</f>
        <v>#N/A</v>
      </c>
      <c r="D65" s="67"/>
      <c r="E65" s="67"/>
      <c r="F65" s="8"/>
      <c r="G65" s="8"/>
      <c r="H65" s="67"/>
      <c r="I65" s="122" t="e">
        <f t="shared" si="6"/>
        <v>#N/A</v>
      </c>
      <c r="J65" s="122" t="e">
        <f t="shared" si="7"/>
        <v>#N/A</v>
      </c>
      <c r="K65" s="8"/>
      <c r="L65" s="8">
        <v>55</v>
      </c>
      <c r="M65" s="8">
        <f>VLOOKUP(L65,Regolamento!A:B,2,1)</f>
        <v>0.5</v>
      </c>
      <c r="N65" s="122">
        <f t="shared" si="8"/>
        <v>1</v>
      </c>
      <c r="O65" s="122">
        <f t="shared" si="9"/>
        <v>1</v>
      </c>
      <c r="P65" s="155">
        <f t="shared" si="10"/>
        <v>0</v>
      </c>
      <c r="Q65" s="8"/>
      <c r="R65" s="155" t="e">
        <f t="shared" si="11"/>
        <v>#DIV/0!</v>
      </c>
      <c r="T65" s="79"/>
      <c r="U65" s="143"/>
    </row>
    <row r="66" spans="1:21" x14ac:dyDescent="0.25">
      <c r="A66" s="67"/>
      <c r="B66" s="145" t="e">
        <f>VLOOKUP(A66,concorrenti!A:B,2,0)</f>
        <v>#N/A</v>
      </c>
      <c r="C66" s="145" t="e">
        <f>VLOOKUP(A66,concorrenti!A:E,5,0)</f>
        <v>#N/A</v>
      </c>
      <c r="D66" s="67"/>
      <c r="E66" s="67"/>
      <c r="F66" s="8"/>
      <c r="G66" s="8"/>
      <c r="H66" s="67"/>
      <c r="I66" s="122" t="e">
        <f t="shared" si="6"/>
        <v>#N/A</v>
      </c>
      <c r="J66" s="122" t="e">
        <f t="shared" si="7"/>
        <v>#N/A</v>
      </c>
      <c r="K66" s="8"/>
      <c r="L66" s="8">
        <v>56</v>
      </c>
      <c r="M66" s="8">
        <f>VLOOKUP(L66,Regolamento!A:B,2,1)</f>
        <v>0.5</v>
      </c>
      <c r="N66" s="122">
        <f t="shared" si="8"/>
        <v>1</v>
      </c>
      <c r="O66" s="122">
        <f t="shared" si="9"/>
        <v>1</v>
      </c>
      <c r="P66" s="155">
        <f t="shared" si="10"/>
        <v>0</v>
      </c>
      <c r="Q66" s="8"/>
      <c r="R66" s="155" t="e">
        <f t="shared" si="11"/>
        <v>#DIV/0!</v>
      </c>
      <c r="T66" s="67"/>
    </row>
    <row r="67" spans="1:21" x14ac:dyDescent="0.25">
      <c r="A67" s="67"/>
      <c r="B67" s="145" t="e">
        <f>VLOOKUP(A67,concorrenti!A:B,2,0)</f>
        <v>#N/A</v>
      </c>
      <c r="C67" s="145" t="e">
        <f>VLOOKUP(A67,concorrenti!A:E,5,0)</f>
        <v>#N/A</v>
      </c>
      <c r="D67" s="67"/>
      <c r="E67" s="67"/>
      <c r="F67" s="8"/>
      <c r="G67" s="8"/>
      <c r="H67" s="67"/>
      <c r="I67" s="122" t="e">
        <f t="shared" si="6"/>
        <v>#N/A</v>
      </c>
      <c r="J67" s="122" t="e">
        <f t="shared" si="7"/>
        <v>#N/A</v>
      </c>
      <c r="K67" s="8"/>
      <c r="L67" s="8">
        <v>57</v>
      </c>
      <c r="M67" s="8">
        <f>VLOOKUP(L67,Regolamento!A:B,2,1)</f>
        <v>0.5</v>
      </c>
      <c r="N67" s="122">
        <f t="shared" si="8"/>
        <v>1</v>
      </c>
      <c r="O67" s="122">
        <f t="shared" si="9"/>
        <v>1</v>
      </c>
      <c r="P67" s="155">
        <f t="shared" si="10"/>
        <v>0</v>
      </c>
      <c r="Q67" s="8"/>
      <c r="R67" s="155" t="e">
        <f t="shared" si="11"/>
        <v>#DIV/0!</v>
      </c>
      <c r="T67" s="67"/>
    </row>
    <row r="68" spans="1:21" x14ac:dyDescent="0.25">
      <c r="A68" s="67"/>
      <c r="B68" s="145" t="e">
        <f>VLOOKUP(A68,concorrenti!A:B,2,0)</f>
        <v>#N/A</v>
      </c>
      <c r="C68" s="145" t="e">
        <f>VLOOKUP(A68,concorrenti!A:E,5,0)</f>
        <v>#N/A</v>
      </c>
      <c r="D68" s="67"/>
      <c r="E68" s="156"/>
      <c r="F68" s="8"/>
      <c r="G68" s="8"/>
      <c r="H68" s="67"/>
      <c r="I68" s="122" t="e">
        <f t="shared" si="6"/>
        <v>#N/A</v>
      </c>
      <c r="J68" s="122" t="e">
        <f t="shared" si="7"/>
        <v>#N/A</v>
      </c>
      <c r="K68" s="8"/>
      <c r="L68" s="8">
        <v>58</v>
      </c>
      <c r="M68" s="8">
        <f>VLOOKUP(L68,Regolamento!A:B,2,1)</f>
        <v>0.5</v>
      </c>
      <c r="N68" s="122">
        <f t="shared" si="8"/>
        <v>1</v>
      </c>
      <c r="O68" s="122">
        <f t="shared" si="9"/>
        <v>1</v>
      </c>
      <c r="P68" s="155">
        <f t="shared" si="10"/>
        <v>0</v>
      </c>
      <c r="Q68" s="8"/>
      <c r="R68" s="155" t="e">
        <f t="shared" si="11"/>
        <v>#DIV/0!</v>
      </c>
      <c r="T68" s="67"/>
    </row>
    <row r="69" spans="1:21" x14ac:dyDescent="0.25">
      <c r="A69" s="67"/>
      <c r="B69" s="145" t="e">
        <f>VLOOKUP(A69,concorrenti!A:B,2,0)</f>
        <v>#N/A</v>
      </c>
      <c r="C69" s="145" t="e">
        <f>VLOOKUP(A69,concorrenti!A:E,5,0)</f>
        <v>#N/A</v>
      </c>
      <c r="D69" s="67"/>
      <c r="E69" s="156"/>
      <c r="F69" s="8"/>
      <c r="G69" s="8"/>
      <c r="H69" s="67"/>
      <c r="I69" s="122" t="e">
        <f t="shared" si="6"/>
        <v>#N/A</v>
      </c>
      <c r="J69" s="122" t="e">
        <f t="shared" si="7"/>
        <v>#N/A</v>
      </c>
      <c r="K69" s="8"/>
      <c r="L69" s="8">
        <v>59</v>
      </c>
      <c r="M69" s="8">
        <f>VLOOKUP(L69,Regolamento!A:B,2,1)</f>
        <v>0.5</v>
      </c>
      <c r="N69" s="122">
        <f t="shared" si="8"/>
        <v>1</v>
      </c>
      <c r="O69" s="122">
        <f t="shared" si="9"/>
        <v>1</v>
      </c>
      <c r="P69" s="155">
        <f t="shared" si="10"/>
        <v>0</v>
      </c>
      <c r="Q69" s="8"/>
      <c r="R69" s="155" t="e">
        <f t="shared" si="11"/>
        <v>#DIV/0!</v>
      </c>
      <c r="T69" s="67"/>
    </row>
    <row r="70" spans="1:21" x14ac:dyDescent="0.25">
      <c r="A70" s="67"/>
      <c r="B70" s="145" t="e">
        <f>VLOOKUP(A70,concorrenti!A:B,2,0)</f>
        <v>#N/A</v>
      </c>
      <c r="C70" s="145" t="e">
        <f>VLOOKUP(A70,concorrenti!A:E,5,0)</f>
        <v>#N/A</v>
      </c>
      <c r="D70" s="67"/>
      <c r="E70" s="67"/>
      <c r="F70" s="8"/>
      <c r="G70" s="8"/>
      <c r="H70" s="67"/>
      <c r="I70" s="122" t="e">
        <f t="shared" si="6"/>
        <v>#N/A</v>
      </c>
      <c r="J70" s="122" t="e">
        <f t="shared" si="7"/>
        <v>#N/A</v>
      </c>
      <c r="K70" s="8"/>
      <c r="L70" s="8">
        <v>60</v>
      </c>
      <c r="M70" s="8">
        <f>VLOOKUP(L70,Regolamento!A:B,2,1)</f>
        <v>0.5</v>
      </c>
      <c r="N70" s="122">
        <f t="shared" si="8"/>
        <v>1</v>
      </c>
      <c r="O70" s="122">
        <f t="shared" si="9"/>
        <v>1</v>
      </c>
      <c r="P70" s="155">
        <f t="shared" si="10"/>
        <v>0</v>
      </c>
      <c r="Q70" s="8"/>
      <c r="R70" s="155" t="e">
        <f t="shared" si="11"/>
        <v>#DIV/0!</v>
      </c>
      <c r="T70" s="67"/>
    </row>
    <row r="71" spans="1:21" x14ac:dyDescent="0.25">
      <c r="A71" s="67"/>
      <c r="B71" s="145" t="e">
        <f>VLOOKUP(A71,concorrenti!A:B,2,0)</f>
        <v>#N/A</v>
      </c>
      <c r="C71" s="145" t="e">
        <f>VLOOKUP(A71,concorrenti!A:E,5,0)</f>
        <v>#N/A</v>
      </c>
      <c r="D71" s="67"/>
      <c r="E71" s="67"/>
      <c r="F71" s="8"/>
      <c r="G71" s="8"/>
      <c r="H71" s="67"/>
      <c r="I71" s="122" t="e">
        <f t="shared" si="6"/>
        <v>#N/A</v>
      </c>
      <c r="J71" s="122" t="e">
        <f t="shared" si="7"/>
        <v>#N/A</v>
      </c>
      <c r="K71" s="8"/>
      <c r="L71" s="8">
        <v>61</v>
      </c>
      <c r="M71" s="8">
        <f>VLOOKUP(L71,Regolamento!A:B,2,1)</f>
        <v>0.5</v>
      </c>
      <c r="N71" s="122">
        <f t="shared" si="8"/>
        <v>1</v>
      </c>
      <c r="O71" s="122">
        <f t="shared" si="9"/>
        <v>1</v>
      </c>
      <c r="P71" s="155">
        <f t="shared" si="10"/>
        <v>0</v>
      </c>
      <c r="Q71" s="8"/>
      <c r="R71" s="155" t="e">
        <f t="shared" si="11"/>
        <v>#DIV/0!</v>
      </c>
      <c r="T71" s="67"/>
    </row>
    <row r="72" spans="1:21" s="142" customFormat="1" x14ac:dyDescent="0.25">
      <c r="A72" s="67"/>
      <c r="B72" s="145" t="e">
        <f>VLOOKUP(A72,concorrenti!A:B,2,0)</f>
        <v>#N/A</v>
      </c>
      <c r="C72" s="145" t="e">
        <f>VLOOKUP(A72,concorrenti!A:E,5,0)</f>
        <v>#N/A</v>
      </c>
      <c r="D72" s="67"/>
      <c r="E72" s="67"/>
      <c r="F72" s="8"/>
      <c r="G72" s="8"/>
      <c r="H72" s="67"/>
      <c r="I72" s="122" t="e">
        <f t="shared" si="6"/>
        <v>#N/A</v>
      </c>
      <c r="J72" s="122" t="e">
        <f t="shared" si="7"/>
        <v>#N/A</v>
      </c>
      <c r="K72" s="8"/>
      <c r="L72" s="8">
        <v>63</v>
      </c>
      <c r="M72" s="8">
        <f>VLOOKUP(L72,Regolamento!A:B,2,1)</f>
        <v>0.5</v>
      </c>
      <c r="N72" s="122">
        <f t="shared" si="8"/>
        <v>1</v>
      </c>
      <c r="O72" s="122">
        <f t="shared" si="9"/>
        <v>1</v>
      </c>
      <c r="P72" s="155">
        <f t="shared" si="10"/>
        <v>0</v>
      </c>
      <c r="Q72" s="8"/>
      <c r="R72" s="155" t="e">
        <f t="shared" si="11"/>
        <v>#DIV/0!</v>
      </c>
      <c r="T72" s="79"/>
      <c r="U72" s="143"/>
    </row>
    <row r="73" spans="1:21" x14ac:dyDescent="0.25">
      <c r="A73" s="67"/>
      <c r="B73" s="145" t="e">
        <f>VLOOKUP(A73,concorrenti!A:B,2,0)</f>
        <v>#N/A</v>
      </c>
      <c r="C73" s="145" t="e">
        <f>VLOOKUP(A73,concorrenti!A:E,5,0)</f>
        <v>#N/A</v>
      </c>
      <c r="D73" s="67"/>
      <c r="E73" s="67"/>
      <c r="F73" s="8"/>
      <c r="G73" s="8"/>
      <c r="H73" s="67"/>
      <c r="I73" s="122" t="e">
        <f t="shared" si="6"/>
        <v>#N/A</v>
      </c>
      <c r="J73" s="122" t="e">
        <f t="shared" si="7"/>
        <v>#N/A</v>
      </c>
      <c r="K73" s="8"/>
      <c r="L73" s="8">
        <v>64</v>
      </c>
      <c r="M73" s="8">
        <f>VLOOKUP(L73,Regolamento!A:B,2,1)</f>
        <v>0.5</v>
      </c>
      <c r="N73" s="122">
        <f t="shared" si="8"/>
        <v>1</v>
      </c>
      <c r="O73" s="122">
        <f t="shared" si="9"/>
        <v>1</v>
      </c>
      <c r="P73" s="155">
        <f t="shared" si="10"/>
        <v>0</v>
      </c>
      <c r="Q73" s="8"/>
      <c r="R73" s="155" t="e">
        <f t="shared" ref="R73" si="12">+H73/E$5</f>
        <v>#DIV/0!</v>
      </c>
      <c r="T73" s="67"/>
    </row>
    <row r="74" spans="1:21" x14ac:dyDescent="0.25">
      <c r="T74" s="67"/>
    </row>
    <row r="75" spans="1:21" x14ac:dyDescent="0.25">
      <c r="A75" s="67"/>
      <c r="B75" s="145" t="e">
        <f>VLOOKUP(A75,concorrenti!A:B,2,0)</f>
        <v>#N/A</v>
      </c>
      <c r="C75" s="145" t="e">
        <f>VLOOKUP(A75,concorrenti!A:E,5,1)</f>
        <v>#N/A</v>
      </c>
      <c r="D75" s="103"/>
      <c r="E75" s="103"/>
      <c r="G75" s="101"/>
      <c r="H75" s="103" t="s">
        <v>369</v>
      </c>
      <c r="I75" s="102" t="s">
        <v>483</v>
      </c>
      <c r="J75" s="102"/>
      <c r="K75" s="101"/>
      <c r="L75" s="101"/>
      <c r="M75" s="101"/>
      <c r="N75" s="102"/>
      <c r="O75" s="102"/>
      <c r="P75" s="15">
        <v>1.0000000000000001E-5</v>
      </c>
      <c r="Q75" s="101"/>
      <c r="R75" s="15"/>
      <c r="T75" s="67"/>
    </row>
    <row r="76" spans="1:21" x14ac:dyDescent="0.25">
      <c r="T76" s="67"/>
    </row>
    <row r="77" spans="1:21" x14ac:dyDescent="0.25">
      <c r="P77" s="91">
        <f>SUM(P12:P76)</f>
        <v>1.0000000000000001E-5</v>
      </c>
      <c r="T77" s="67"/>
    </row>
    <row r="78" spans="1:21" x14ac:dyDescent="0.25">
      <c r="T78" s="67"/>
    </row>
    <row r="79" spans="1:21" x14ac:dyDescent="0.25">
      <c r="T79" s="67"/>
    </row>
    <row r="80" spans="1:21" x14ac:dyDescent="0.25">
      <c r="T80" s="67"/>
    </row>
    <row r="81" spans="20:20" x14ac:dyDescent="0.25">
      <c r="T81" s="67"/>
    </row>
    <row r="82" spans="20:20" x14ac:dyDescent="0.25">
      <c r="T82" s="67"/>
    </row>
    <row r="83" spans="20:20" x14ac:dyDescent="0.25">
      <c r="T83" s="67"/>
    </row>
    <row r="100" spans="1:18" ht="15.75" x14ac:dyDescent="0.25">
      <c r="A100" s="126" t="s">
        <v>423</v>
      </c>
    </row>
    <row r="101" spans="1:18" x14ac:dyDescent="0.25">
      <c r="A101" s="67"/>
      <c r="B101" s="145" t="e">
        <f>VLOOKUP(A101,concorrenti!A:B,2,0)</f>
        <v>#N/A</v>
      </c>
      <c r="C101" s="145" t="e">
        <f>VLOOKUP(A101,concorrenti!A:E,5,1)</f>
        <v>#N/A</v>
      </c>
      <c r="D101" s="103"/>
      <c r="E101" s="105"/>
      <c r="G101" s="104"/>
      <c r="H101" s="103"/>
      <c r="I101" s="102" t="e">
        <f>IF(C101&lt;&gt;0,((1+RIGHT(F101,2)/100)-0.1),(1+RIGHT(F101,2)/100))</f>
        <v>#N/A</v>
      </c>
      <c r="J101" s="102" t="e">
        <f>+I101*H101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" si="13">1+E$5/100</f>
        <v>1</v>
      </c>
      <c r="O101" s="102">
        <f t="shared" ref="O101" si="14">1+E$6/100</f>
        <v>1</v>
      </c>
      <c r="P101" s="15">
        <f>IF(H101&lt;&gt;0,+M101*N101*O101,0)</f>
        <v>0</v>
      </c>
      <c r="Q101" s="101"/>
      <c r="R101" s="15" t="e">
        <f>+H101/E$5</f>
        <v>#DIV/0!</v>
      </c>
    </row>
    <row r="150" spans="1:18" x14ac:dyDescent="0.25">
      <c r="A150" s="51"/>
    </row>
    <row r="151" spans="1:18" x14ac:dyDescent="0.25">
      <c r="A151" s="8"/>
      <c r="H151" s="67"/>
      <c r="I151" s="122"/>
      <c r="J151" s="122"/>
      <c r="K151" s="8"/>
      <c r="L151" s="8"/>
      <c r="M151" s="8"/>
      <c r="N151" s="122"/>
      <c r="O151" s="122"/>
      <c r="P151" s="155"/>
      <c r="Q151" s="8"/>
      <c r="R151" s="155"/>
    </row>
    <row r="152" spans="1:18" x14ac:dyDescent="0.25">
      <c r="A152" s="8"/>
      <c r="H152" s="67"/>
      <c r="I152" s="122"/>
      <c r="J152" s="122"/>
      <c r="K152" s="8"/>
      <c r="L152" s="8"/>
      <c r="M152" s="8"/>
      <c r="N152" s="122"/>
      <c r="O152" s="122"/>
      <c r="P152" s="155"/>
      <c r="Q152" s="8"/>
      <c r="R152" s="155"/>
    </row>
    <row r="153" spans="1:18" x14ac:dyDescent="0.25">
      <c r="A153" s="8"/>
      <c r="H153" s="67"/>
      <c r="I153" s="122"/>
      <c r="J153" s="122"/>
      <c r="K153" s="8"/>
      <c r="L153" s="8"/>
      <c r="M153" s="8"/>
      <c r="N153" s="122"/>
      <c r="O153" s="122"/>
      <c r="P153" s="155"/>
      <c r="Q153" s="8"/>
      <c r="R153" s="155"/>
    </row>
  </sheetData>
  <sortState xmlns:xlrd2="http://schemas.microsoft.com/office/spreadsheetml/2017/richdata2" ref="T1:U15">
    <sortCondition descending="1" ref="U1:U15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5B2F-1BA6-4784-87A0-43D0EF5808AC}">
  <sheetPr>
    <tabColor rgb="FFFFFF00"/>
  </sheetPr>
  <dimension ref="A1:V108"/>
  <sheetViews>
    <sheetView topLeftCell="A8" workbookViewId="0">
      <selection activeCell="H115" sqref="H115"/>
    </sheetView>
  </sheetViews>
  <sheetFormatPr defaultRowHeight="15" x14ac:dyDescent="0.25"/>
  <cols>
    <col min="1" max="1" width="28.42578125" customWidth="1"/>
    <col min="2" max="2" width="17.28515625" bestFit="1" customWidth="1"/>
    <col min="3" max="3" width="9.140625" bestFit="1" customWidth="1"/>
    <col min="4" max="4" width="14.5703125" bestFit="1" customWidth="1"/>
    <col min="5" max="5" width="18.42578125" bestFit="1" customWidth="1"/>
    <col min="6" max="6" width="5.7109375" bestFit="1" customWidth="1"/>
    <col min="7" max="7" width="2.42578125" customWidth="1"/>
    <col min="8" max="8" width="9.5703125" bestFit="1" customWidth="1"/>
    <col min="9" max="9" width="6" style="4" bestFit="1" customWidth="1"/>
    <col min="10" max="10" width="11.140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42578125" customWidth="1"/>
    <col min="18" max="18" width="9.5703125" style="6" bestFit="1" customWidth="1"/>
    <col min="19" max="19" width="5.42578125" customWidth="1"/>
    <col min="20" max="20" width="18.140625" bestFit="1" customWidth="1"/>
    <col min="21" max="21" width="10.5703125" style="4" bestFit="1" customWidth="1"/>
    <col min="22" max="22" width="2.85546875" bestFit="1" customWidth="1"/>
  </cols>
  <sheetData>
    <row r="1" spans="1:22" ht="15.6" x14ac:dyDescent="0.25">
      <c r="A1" t="s">
        <v>46</v>
      </c>
      <c r="H1" s="268" t="s">
        <v>586</v>
      </c>
      <c r="I1" s="268"/>
      <c r="J1" s="268"/>
      <c r="K1" s="268"/>
      <c r="L1" s="268"/>
      <c r="M1" s="268"/>
      <c r="N1" s="268"/>
      <c r="O1" s="268"/>
      <c r="P1" s="268"/>
      <c r="T1" t="s">
        <v>93</v>
      </c>
      <c r="V1">
        <v>15</v>
      </c>
    </row>
    <row r="2" spans="1:22" ht="14.25" x14ac:dyDescent="0.25">
      <c r="A2" t="s">
        <v>47</v>
      </c>
      <c r="E2" s="33">
        <v>46187</v>
      </c>
      <c r="T2" t="s">
        <v>110</v>
      </c>
      <c r="V2">
        <v>12</v>
      </c>
    </row>
    <row r="3" spans="1:22" ht="14.25" x14ac:dyDescent="0.25">
      <c r="A3" t="s">
        <v>62</v>
      </c>
      <c r="E3" s="33" t="s">
        <v>97</v>
      </c>
      <c r="T3" t="s">
        <v>92</v>
      </c>
      <c r="V3">
        <v>10</v>
      </c>
    </row>
    <row r="4" spans="1:22" ht="14.25" x14ac:dyDescent="0.25">
      <c r="A4" t="s">
        <v>50</v>
      </c>
      <c r="E4" s="1"/>
      <c r="T4" t="s">
        <v>314</v>
      </c>
      <c r="V4">
        <v>8</v>
      </c>
    </row>
    <row r="5" spans="1:22" ht="14.25" x14ac:dyDescent="0.25">
      <c r="A5" t="s">
        <v>48</v>
      </c>
      <c r="E5" s="1"/>
      <c r="T5" t="s">
        <v>63</v>
      </c>
      <c r="V5">
        <v>7</v>
      </c>
    </row>
    <row r="6" spans="1:22" ht="14.25" x14ac:dyDescent="0.25">
      <c r="A6" t="s">
        <v>49</v>
      </c>
      <c r="E6" s="1"/>
      <c r="T6" t="s">
        <v>64</v>
      </c>
      <c r="V6">
        <v>6</v>
      </c>
    </row>
    <row r="7" spans="1:22" ht="14.25" x14ac:dyDescent="0.25">
      <c r="D7" s="1"/>
      <c r="T7" t="s">
        <v>94</v>
      </c>
      <c r="V7">
        <v>5</v>
      </c>
    </row>
    <row r="8" spans="1:22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69" t="s">
        <v>51</v>
      </c>
      <c r="I8" s="267"/>
      <c r="J8" s="270"/>
      <c r="K8" s="2"/>
      <c r="L8" s="25" t="s">
        <v>52</v>
      </c>
      <c r="M8" s="28"/>
      <c r="N8" s="267" t="s">
        <v>8</v>
      </c>
      <c r="O8" s="267"/>
      <c r="P8" s="29"/>
      <c r="T8" t="s">
        <v>317</v>
      </c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108</v>
      </c>
      <c r="V9">
        <v>2</v>
      </c>
    </row>
    <row r="10" spans="1:22" ht="14.25" x14ac:dyDescent="0.25">
      <c r="H10" s="21" t="s">
        <v>36</v>
      </c>
      <c r="I10" s="22"/>
      <c r="J10" s="60" t="s">
        <v>38</v>
      </c>
      <c r="K10" s="6"/>
      <c r="L10" s="27"/>
      <c r="M10" s="32"/>
      <c r="N10" s="22"/>
      <c r="O10" s="22"/>
      <c r="P10" s="23"/>
      <c r="T10" t="s">
        <v>194</v>
      </c>
      <c r="V10">
        <v>2</v>
      </c>
    </row>
    <row r="11" spans="1:22" ht="15.75" x14ac:dyDescent="0.25">
      <c r="A11" s="126" t="s">
        <v>424</v>
      </c>
      <c r="R11" s="7" t="s">
        <v>105</v>
      </c>
    </row>
    <row r="12" spans="1:22" x14ac:dyDescent="0.25">
      <c r="A12" s="67"/>
      <c r="B12" s="99" t="e">
        <f>VLOOKUP(A12,concorrenti!A:B,2,0)</f>
        <v>#N/A</v>
      </c>
      <c r="C12" s="222" t="e">
        <f>VLOOKUP(A12,concorrenti!A:E,5,0)</f>
        <v>#N/A</v>
      </c>
      <c r="D12" s="163"/>
      <c r="E12" s="163"/>
      <c r="G12" s="101"/>
      <c r="H12" s="106"/>
      <c r="I12" s="102" t="e">
        <f t="shared" ref="I12:I33" si="0">IF(C12&lt;&gt;0,((1+RIGHT(F12,2)/100)-0.1),(1+RIGHT(F12,2)/100))</f>
        <v>#N/A</v>
      </c>
      <c r="J12" s="102" t="e">
        <f t="shared" ref="J12:J43" si="1">+H12*I12</f>
        <v>#N/A</v>
      </c>
      <c r="K12" s="101"/>
      <c r="L12" s="101">
        <v>1</v>
      </c>
      <c r="M12" s="101">
        <f>VLOOKUP(L12,Regolamento!A:B,2,1)</f>
        <v>50</v>
      </c>
      <c r="N12" s="102">
        <f t="shared" ref="N12:N106" si="2">1+E$5/100</f>
        <v>1</v>
      </c>
      <c r="O12" s="102">
        <f t="shared" ref="O12:O106" si="3">1+E$6/100</f>
        <v>1</v>
      </c>
      <c r="P12" s="15">
        <f t="shared" ref="P12:P43" si="4">IF(H12&lt;&gt;0,+M12*N12*O12,0)</f>
        <v>0</v>
      </c>
      <c r="Q12" s="101"/>
      <c r="R12" s="15" t="e">
        <f t="shared" ref="R12:R43" si="5">+H12/E$5</f>
        <v>#DIV/0!</v>
      </c>
      <c r="T12" s="48"/>
      <c r="U12" s="10"/>
    </row>
    <row r="13" spans="1:22" x14ac:dyDescent="0.25">
      <c r="A13" s="67"/>
      <c r="B13" s="99" t="e">
        <f>VLOOKUP(A13,concorrenti!A:B,2,0)</f>
        <v>#N/A</v>
      </c>
      <c r="C13" s="222" t="e">
        <f>VLOOKUP(A13,concorrenti!A:E,5,0)</f>
        <v>#N/A</v>
      </c>
      <c r="D13" s="163"/>
      <c r="E13" s="164"/>
      <c r="G13" s="101"/>
      <c r="H13" s="106"/>
      <c r="I13" s="102" t="e">
        <f t="shared" si="0"/>
        <v>#N/A</v>
      </c>
      <c r="J13" s="102" t="e">
        <f t="shared" si="1"/>
        <v>#N/A</v>
      </c>
      <c r="K13" s="101"/>
      <c r="L13" s="101">
        <v>2</v>
      </c>
      <c r="M13" s="101">
        <f>VLOOKUP(L13,Regolamento!A:B,2,1)</f>
        <v>45</v>
      </c>
      <c r="N13" s="102">
        <f t="shared" si="2"/>
        <v>1</v>
      </c>
      <c r="O13" s="102">
        <f t="shared" si="3"/>
        <v>1</v>
      </c>
      <c r="P13" s="15">
        <f t="shared" si="4"/>
        <v>0</v>
      </c>
      <c r="Q13" s="101"/>
      <c r="R13" s="15" t="e">
        <f t="shared" si="5"/>
        <v>#DIV/0!</v>
      </c>
      <c r="T13" s="48"/>
      <c r="U13" s="10"/>
    </row>
    <row r="14" spans="1:22" x14ac:dyDescent="0.25">
      <c r="A14" s="67"/>
      <c r="B14" s="99" t="e">
        <f>VLOOKUP(A14,concorrenti!A:B,2,0)</f>
        <v>#N/A</v>
      </c>
      <c r="C14" s="222" t="e">
        <f>VLOOKUP(A14,concorrenti!A:E,5,0)</f>
        <v>#N/A</v>
      </c>
      <c r="D14" s="163"/>
      <c r="E14" s="163"/>
      <c r="G14" s="101"/>
      <c r="H14" s="102"/>
      <c r="I14" s="102" t="e">
        <f t="shared" si="0"/>
        <v>#N/A</v>
      </c>
      <c r="J14" s="102" t="e">
        <f t="shared" si="1"/>
        <v>#N/A</v>
      </c>
      <c r="K14" s="101"/>
      <c r="L14" s="101">
        <v>3</v>
      </c>
      <c r="M14" s="101">
        <f>VLOOKUP(L14,Regolamento!A:B,2,1)</f>
        <v>41</v>
      </c>
      <c r="N14" s="102">
        <f t="shared" si="2"/>
        <v>1</v>
      </c>
      <c r="O14" s="102">
        <f t="shared" si="3"/>
        <v>1</v>
      </c>
      <c r="P14" s="15">
        <f t="shared" si="4"/>
        <v>0</v>
      </c>
      <c r="Q14" s="101"/>
      <c r="R14" s="15" t="e">
        <f t="shared" si="5"/>
        <v>#DIV/0!</v>
      </c>
      <c r="T14" s="48"/>
      <c r="U14" s="10"/>
    </row>
    <row r="15" spans="1:22" x14ac:dyDescent="0.25">
      <c r="A15" s="8"/>
      <c r="B15" s="99" t="e">
        <f>VLOOKUP(A15,concorrenti!A:B,2,0)</f>
        <v>#N/A</v>
      </c>
      <c r="C15" s="222" t="e">
        <f>VLOOKUP(A15,concorrenti!A:E,5,0)</f>
        <v>#N/A</v>
      </c>
      <c r="D15" s="163"/>
      <c r="E15" s="163"/>
      <c r="G15" s="101"/>
      <c r="H15" s="106"/>
      <c r="I15" s="102" t="e">
        <f t="shared" si="0"/>
        <v>#N/A</v>
      </c>
      <c r="J15" s="102" t="e">
        <f t="shared" si="1"/>
        <v>#N/A</v>
      </c>
      <c r="K15" s="101"/>
      <c r="L15" s="101">
        <v>4</v>
      </c>
      <c r="M15" s="101">
        <f>VLOOKUP(L15,Regolamento!A:B,2,1)</f>
        <v>38</v>
      </c>
      <c r="N15" s="102">
        <f t="shared" si="2"/>
        <v>1</v>
      </c>
      <c r="O15" s="102">
        <f t="shared" si="3"/>
        <v>1</v>
      </c>
      <c r="P15" s="15">
        <f t="shared" si="4"/>
        <v>0</v>
      </c>
      <c r="Q15" s="101"/>
      <c r="R15" s="15" t="e">
        <f t="shared" si="5"/>
        <v>#DIV/0!</v>
      </c>
      <c r="T15" s="48"/>
      <c r="U15" s="10"/>
    </row>
    <row r="16" spans="1:22" x14ac:dyDescent="0.25">
      <c r="A16" s="67"/>
      <c r="B16" s="99" t="e">
        <f>VLOOKUP(A16,concorrenti!A:B,2,0)</f>
        <v>#N/A</v>
      </c>
      <c r="C16" s="222" t="e">
        <f>VLOOKUP(A16,concorrenti!A:E,5,0)</f>
        <v>#N/A</v>
      </c>
      <c r="D16" s="163"/>
      <c r="E16" s="163"/>
      <c r="G16" s="101"/>
      <c r="H16" s="106"/>
      <c r="I16" s="102" t="e">
        <f t="shared" si="0"/>
        <v>#N/A</v>
      </c>
      <c r="J16" s="102" t="e">
        <f t="shared" si="1"/>
        <v>#N/A</v>
      </c>
      <c r="K16" s="101"/>
      <c r="L16" s="101">
        <v>5</v>
      </c>
      <c r="M16" s="101">
        <f>VLOOKUP(L16,Regolamento!A:B,2,1)</f>
        <v>36</v>
      </c>
      <c r="N16" s="102">
        <f t="shared" si="2"/>
        <v>1</v>
      </c>
      <c r="O16" s="102">
        <f t="shared" si="3"/>
        <v>1</v>
      </c>
      <c r="P16" s="15">
        <f>IF(H102&lt;&gt;0,+M16*N16*O16,0)</f>
        <v>0</v>
      </c>
      <c r="Q16" s="101"/>
      <c r="R16" s="15" t="e">
        <f t="shared" si="5"/>
        <v>#DIV/0!</v>
      </c>
      <c r="T16" s="48"/>
      <c r="U16" s="10"/>
    </row>
    <row r="17" spans="1:21" x14ac:dyDescent="0.25">
      <c r="A17" s="67"/>
      <c r="B17" s="99" t="e">
        <f>VLOOKUP(A17,concorrenti!A:B,2,0)</f>
        <v>#N/A</v>
      </c>
      <c r="C17" s="222" t="e">
        <f>VLOOKUP(A17,concorrenti!A:E,5,0)</f>
        <v>#N/A</v>
      </c>
      <c r="D17" s="163"/>
      <c r="E17" s="163"/>
      <c r="G17" s="101"/>
      <c r="H17" s="102"/>
      <c r="I17" s="102" t="e">
        <f t="shared" si="0"/>
        <v>#N/A</v>
      </c>
      <c r="J17" s="102" t="e">
        <f t="shared" si="1"/>
        <v>#N/A</v>
      </c>
      <c r="K17" s="101"/>
      <c r="L17" s="101">
        <v>6</v>
      </c>
      <c r="M17" s="101">
        <f>VLOOKUP(L17,Regolamento!A:B,2,1)</f>
        <v>35</v>
      </c>
      <c r="N17" s="102">
        <f t="shared" si="2"/>
        <v>1</v>
      </c>
      <c r="O17" s="102">
        <f t="shared" si="3"/>
        <v>1</v>
      </c>
      <c r="P17" s="15">
        <f t="shared" si="4"/>
        <v>0</v>
      </c>
      <c r="Q17" s="101"/>
      <c r="R17" s="15" t="e">
        <f t="shared" si="5"/>
        <v>#DIV/0!</v>
      </c>
      <c r="T17" s="48"/>
      <c r="U17" s="10"/>
    </row>
    <row r="18" spans="1:21" x14ac:dyDescent="0.25">
      <c r="A18" s="67"/>
      <c r="B18" s="99" t="e">
        <f>VLOOKUP(A18,concorrenti!A:B,2,0)</f>
        <v>#N/A</v>
      </c>
      <c r="C18" s="222" t="e">
        <f>VLOOKUP(A18,concorrenti!A:E,5,0)</f>
        <v>#N/A</v>
      </c>
      <c r="D18" s="163"/>
      <c r="E18" s="163"/>
      <c r="G18" s="101"/>
      <c r="H18" s="106"/>
      <c r="I18" s="102" t="e">
        <f t="shared" si="0"/>
        <v>#N/A</v>
      </c>
      <c r="J18" s="102" t="e">
        <f t="shared" si="1"/>
        <v>#N/A</v>
      </c>
      <c r="K18" s="101"/>
      <c r="L18" s="101">
        <v>7</v>
      </c>
      <c r="M18" s="101">
        <f>VLOOKUP(L18,Regolamento!A:B,2,1)</f>
        <v>34</v>
      </c>
      <c r="N18" s="102">
        <f t="shared" si="2"/>
        <v>1</v>
      </c>
      <c r="O18" s="102">
        <f t="shared" si="3"/>
        <v>1</v>
      </c>
      <c r="P18" s="15">
        <f t="shared" si="4"/>
        <v>0</v>
      </c>
      <c r="Q18" s="101"/>
      <c r="R18" s="15" t="e">
        <f t="shared" si="5"/>
        <v>#DIV/0!</v>
      </c>
      <c r="T18" s="48"/>
      <c r="U18" s="10"/>
    </row>
    <row r="19" spans="1:21" x14ac:dyDescent="0.25">
      <c r="A19" s="67"/>
      <c r="B19" s="99" t="e">
        <f>VLOOKUP(A19,concorrenti!A:B,2,0)</f>
        <v>#N/A</v>
      </c>
      <c r="C19" s="222" t="e">
        <f>VLOOKUP(A19,concorrenti!A:E,5,0)</f>
        <v>#N/A</v>
      </c>
      <c r="D19" s="163"/>
      <c r="E19" s="163"/>
      <c r="G19" s="101"/>
      <c r="H19" s="102"/>
      <c r="I19" s="102" t="e">
        <f t="shared" si="0"/>
        <v>#N/A</v>
      </c>
      <c r="J19" s="102" t="e">
        <f t="shared" si="1"/>
        <v>#N/A</v>
      </c>
      <c r="K19" s="101"/>
      <c r="L19" s="101">
        <v>8</v>
      </c>
      <c r="M19" s="101">
        <f>VLOOKUP(L19,Regolamento!A:B,2,1)</f>
        <v>33</v>
      </c>
      <c r="N19" s="102">
        <f t="shared" si="2"/>
        <v>1</v>
      </c>
      <c r="O19" s="102">
        <f t="shared" si="3"/>
        <v>1</v>
      </c>
      <c r="P19" s="15">
        <f t="shared" si="4"/>
        <v>0</v>
      </c>
      <c r="Q19" s="101"/>
      <c r="R19" s="15" t="e">
        <f t="shared" si="5"/>
        <v>#DIV/0!</v>
      </c>
      <c r="T19" s="48"/>
      <c r="U19" s="10"/>
    </row>
    <row r="20" spans="1:21" x14ac:dyDescent="0.25">
      <c r="A20" s="67"/>
      <c r="B20" s="99" t="e">
        <f>VLOOKUP(A20,concorrenti!A:B,2,0)</f>
        <v>#N/A</v>
      </c>
      <c r="C20" s="222" t="e">
        <f>VLOOKUP(A20,concorrenti!A:E,5,0)</f>
        <v>#N/A</v>
      </c>
      <c r="D20" s="163"/>
      <c r="E20" s="163"/>
      <c r="G20" s="101"/>
      <c r="H20" s="102"/>
      <c r="I20" s="102" t="e">
        <f t="shared" si="0"/>
        <v>#N/A</v>
      </c>
      <c r="J20" s="102" t="e">
        <f t="shared" si="1"/>
        <v>#N/A</v>
      </c>
      <c r="K20" s="101"/>
      <c r="L20" s="101">
        <v>9</v>
      </c>
      <c r="M20" s="101">
        <f>VLOOKUP(L20,Regolamento!A:B,2,1)</f>
        <v>32</v>
      </c>
      <c r="N20" s="102">
        <f t="shared" si="2"/>
        <v>1</v>
      </c>
      <c r="O20" s="102">
        <f t="shared" si="3"/>
        <v>1</v>
      </c>
      <c r="P20" s="15">
        <f t="shared" si="4"/>
        <v>0</v>
      </c>
      <c r="Q20" s="101"/>
      <c r="R20" s="15" t="e">
        <f t="shared" si="5"/>
        <v>#DIV/0!</v>
      </c>
      <c r="T20" s="48"/>
      <c r="U20" s="10"/>
    </row>
    <row r="21" spans="1:21" x14ac:dyDescent="0.25">
      <c r="A21" s="67"/>
      <c r="B21" s="99" t="e">
        <f>VLOOKUP(A21,concorrenti!A:B,2,0)</f>
        <v>#N/A</v>
      </c>
      <c r="C21" s="222" t="e">
        <f>VLOOKUP(A21,concorrenti!A:E,5,0)</f>
        <v>#N/A</v>
      </c>
      <c r="D21" s="163"/>
      <c r="E21" s="164"/>
      <c r="G21" s="101"/>
      <c r="H21" s="106"/>
      <c r="I21" s="102" t="e">
        <f t="shared" si="0"/>
        <v>#N/A</v>
      </c>
      <c r="J21" s="102" t="e">
        <f t="shared" si="1"/>
        <v>#N/A</v>
      </c>
      <c r="K21" s="101"/>
      <c r="L21" s="101">
        <v>10</v>
      </c>
      <c r="M21" s="101">
        <f>VLOOKUP(L21,Regolamento!A:B,2,1)</f>
        <v>31</v>
      </c>
      <c r="N21" s="102">
        <f t="shared" si="2"/>
        <v>1</v>
      </c>
      <c r="O21" s="102">
        <f t="shared" si="3"/>
        <v>1</v>
      </c>
      <c r="P21" s="15">
        <f t="shared" si="4"/>
        <v>0</v>
      </c>
      <c r="Q21" s="101"/>
      <c r="R21" s="15" t="e">
        <f t="shared" si="5"/>
        <v>#DIV/0!</v>
      </c>
      <c r="T21" s="48"/>
      <c r="U21" s="10"/>
    </row>
    <row r="22" spans="1:21" x14ac:dyDescent="0.25">
      <c r="A22" s="67"/>
      <c r="B22" s="99" t="e">
        <f>VLOOKUP(A22,concorrenti!A:B,2,0)</f>
        <v>#N/A</v>
      </c>
      <c r="C22" s="222" t="e">
        <f>VLOOKUP(A22,concorrenti!A:E,5,0)</f>
        <v>#N/A</v>
      </c>
      <c r="D22" s="163"/>
      <c r="E22" s="163"/>
      <c r="G22" s="101"/>
      <c r="H22" s="102"/>
      <c r="I22" s="102" t="e">
        <f t="shared" si="0"/>
        <v>#N/A</v>
      </c>
      <c r="J22" s="102" t="e">
        <f t="shared" si="1"/>
        <v>#N/A</v>
      </c>
      <c r="K22" s="101"/>
      <c r="L22" s="101">
        <v>11</v>
      </c>
      <c r="M22" s="101">
        <f>VLOOKUP(L22,Regolamento!A:B,2,1)</f>
        <v>30</v>
      </c>
      <c r="N22" s="102">
        <f t="shared" si="2"/>
        <v>1</v>
      </c>
      <c r="O22" s="102">
        <f t="shared" si="3"/>
        <v>1</v>
      </c>
      <c r="P22" s="15">
        <f t="shared" si="4"/>
        <v>0</v>
      </c>
      <c r="Q22" s="101"/>
      <c r="R22" s="15" t="e">
        <f t="shared" si="5"/>
        <v>#DIV/0!</v>
      </c>
      <c r="T22" s="48"/>
      <c r="U22" s="10"/>
    </row>
    <row r="23" spans="1:21" x14ac:dyDescent="0.25">
      <c r="A23" s="67"/>
      <c r="B23" s="99" t="e">
        <f>VLOOKUP(A23,concorrenti!A:B,2,0)</f>
        <v>#N/A</v>
      </c>
      <c r="C23" s="222" t="e">
        <f>VLOOKUP(A23,concorrenti!A:E,5,0)</f>
        <v>#N/A</v>
      </c>
      <c r="D23" s="163"/>
      <c r="E23" s="163"/>
      <c r="G23" s="101"/>
      <c r="H23" s="102"/>
      <c r="I23" s="102" t="e">
        <f t="shared" si="0"/>
        <v>#N/A</v>
      </c>
      <c r="J23" s="102" t="e">
        <f t="shared" si="1"/>
        <v>#N/A</v>
      </c>
      <c r="K23" s="101"/>
      <c r="L23" s="101">
        <v>12</v>
      </c>
      <c r="M23" s="101">
        <f>VLOOKUP(L23,Regolamento!A:B,2,1)</f>
        <v>29</v>
      </c>
      <c r="N23" s="102">
        <f t="shared" si="2"/>
        <v>1</v>
      </c>
      <c r="O23" s="102">
        <f t="shared" si="3"/>
        <v>1</v>
      </c>
      <c r="P23" s="15">
        <f t="shared" si="4"/>
        <v>0</v>
      </c>
      <c r="Q23" s="101"/>
      <c r="R23" s="15" t="e">
        <f t="shared" si="5"/>
        <v>#DIV/0!</v>
      </c>
      <c r="T23" s="48"/>
      <c r="U23" s="10"/>
    </row>
    <row r="24" spans="1:21" x14ac:dyDescent="0.25">
      <c r="A24" s="67"/>
      <c r="B24" s="99" t="e">
        <f>VLOOKUP(A24,concorrenti!A:B,2,0)</f>
        <v>#N/A</v>
      </c>
      <c r="C24" s="222" t="e">
        <f>VLOOKUP(A24,concorrenti!A:E,5,0)</f>
        <v>#N/A</v>
      </c>
      <c r="D24" s="163"/>
      <c r="E24" s="163"/>
      <c r="G24" s="101"/>
      <c r="H24" s="102"/>
      <c r="I24" s="102" t="e">
        <f t="shared" si="0"/>
        <v>#N/A</v>
      </c>
      <c r="J24" s="102" t="e">
        <f t="shared" si="1"/>
        <v>#N/A</v>
      </c>
      <c r="K24" s="101"/>
      <c r="L24" s="101">
        <v>13</v>
      </c>
      <c r="M24" s="101">
        <f>VLOOKUP(L24,Regolamento!A:B,2,1)</f>
        <v>28</v>
      </c>
      <c r="N24" s="102">
        <f t="shared" si="2"/>
        <v>1</v>
      </c>
      <c r="O24" s="102">
        <f t="shared" si="3"/>
        <v>1</v>
      </c>
      <c r="P24" s="15">
        <f t="shared" si="4"/>
        <v>0</v>
      </c>
      <c r="Q24" s="101"/>
      <c r="R24" s="15" t="e">
        <f t="shared" si="5"/>
        <v>#DIV/0!</v>
      </c>
      <c r="T24" s="48"/>
      <c r="U24" s="10"/>
    </row>
    <row r="25" spans="1:21" x14ac:dyDescent="0.25">
      <c r="A25" s="8"/>
      <c r="B25" s="99" t="e">
        <f>VLOOKUP(A25,concorrenti!A:B,2,0)</f>
        <v>#N/A</v>
      </c>
      <c r="C25" s="222" t="e">
        <f>VLOOKUP(A25,concorrenti!A:E,5,0)</f>
        <v>#N/A</v>
      </c>
      <c r="D25" s="163"/>
      <c r="E25" s="163"/>
      <c r="G25" s="101"/>
      <c r="H25" s="102"/>
      <c r="I25" s="102" t="e">
        <f t="shared" si="0"/>
        <v>#N/A</v>
      </c>
      <c r="J25" s="102" t="e">
        <f t="shared" si="1"/>
        <v>#N/A</v>
      </c>
      <c r="K25" s="101"/>
      <c r="L25" s="101">
        <v>14</v>
      </c>
      <c r="M25" s="101">
        <f>VLOOKUP(L25,Regolamento!A:B,2,1)</f>
        <v>27</v>
      </c>
      <c r="N25" s="102">
        <f t="shared" si="2"/>
        <v>1</v>
      </c>
      <c r="O25" s="102">
        <f t="shared" si="3"/>
        <v>1</v>
      </c>
      <c r="P25" s="15">
        <f t="shared" si="4"/>
        <v>0</v>
      </c>
      <c r="Q25" s="101"/>
      <c r="R25" s="15" t="e">
        <f t="shared" si="5"/>
        <v>#DIV/0!</v>
      </c>
      <c r="T25" s="48"/>
      <c r="U25" s="10"/>
    </row>
    <row r="26" spans="1:21" x14ac:dyDescent="0.25">
      <c r="A26" s="67"/>
      <c r="B26" s="99" t="e">
        <f>VLOOKUP(A26,concorrenti!A:B,2,0)</f>
        <v>#N/A</v>
      </c>
      <c r="C26" s="222" t="e">
        <f>VLOOKUP(A26,concorrenti!A:E,5,0)</f>
        <v>#N/A</v>
      </c>
      <c r="D26" s="163"/>
      <c r="E26" s="163"/>
      <c r="G26" s="101"/>
      <c r="H26" s="102"/>
      <c r="I26" s="102" t="e">
        <f t="shared" si="0"/>
        <v>#N/A</v>
      </c>
      <c r="J26" s="102" t="e">
        <f t="shared" si="1"/>
        <v>#N/A</v>
      </c>
      <c r="K26" s="101"/>
      <c r="L26" s="101">
        <v>15</v>
      </c>
      <c r="M26" s="101">
        <f>VLOOKUP(L26,Regolamento!A:B,2,1)</f>
        <v>26</v>
      </c>
      <c r="N26" s="102">
        <f t="shared" si="2"/>
        <v>1</v>
      </c>
      <c r="O26" s="102">
        <f t="shared" si="3"/>
        <v>1</v>
      </c>
      <c r="P26" s="15">
        <f t="shared" si="4"/>
        <v>0</v>
      </c>
      <c r="Q26" s="101"/>
      <c r="R26" s="15" t="e">
        <f t="shared" si="5"/>
        <v>#DIV/0!</v>
      </c>
      <c r="T26" s="48"/>
      <c r="U26" s="10"/>
    </row>
    <row r="27" spans="1:21" x14ac:dyDescent="0.25">
      <c r="A27" s="67"/>
      <c r="B27" s="99" t="e">
        <f>VLOOKUP(A27,concorrenti!A:B,2,0)</f>
        <v>#N/A</v>
      </c>
      <c r="C27" s="222" t="e">
        <f>VLOOKUP(A27,concorrenti!A:E,5,0)</f>
        <v>#N/A</v>
      </c>
      <c r="D27" s="163"/>
      <c r="E27" s="163"/>
      <c r="G27" s="101"/>
      <c r="H27" s="102"/>
      <c r="I27" s="102" t="e">
        <f t="shared" si="0"/>
        <v>#N/A</v>
      </c>
      <c r="J27" s="102" t="e">
        <f t="shared" si="1"/>
        <v>#N/A</v>
      </c>
      <c r="K27" s="101"/>
      <c r="L27" s="101">
        <v>16</v>
      </c>
      <c r="M27" s="101">
        <f>VLOOKUP(L27,Regolamento!A:B,2,1)</f>
        <v>25</v>
      </c>
      <c r="N27" s="102">
        <f t="shared" si="2"/>
        <v>1</v>
      </c>
      <c r="O27" s="102">
        <f t="shared" si="3"/>
        <v>1</v>
      </c>
      <c r="P27" s="15">
        <f t="shared" si="4"/>
        <v>0</v>
      </c>
      <c r="Q27" s="101"/>
      <c r="R27" s="15" t="e">
        <f t="shared" si="5"/>
        <v>#DIV/0!</v>
      </c>
      <c r="T27" s="48"/>
      <c r="U27" s="10"/>
    </row>
    <row r="28" spans="1:21" x14ac:dyDescent="0.25">
      <c r="A28" s="67"/>
      <c r="B28" s="99" t="e">
        <f>VLOOKUP(A28,concorrenti!A:B,2,0)</f>
        <v>#N/A</v>
      </c>
      <c r="C28" s="222" t="e">
        <f>VLOOKUP(A28,concorrenti!A:E,5,0)</f>
        <v>#N/A</v>
      </c>
      <c r="D28" s="163"/>
      <c r="E28" s="163"/>
      <c r="G28" s="101"/>
      <c r="H28" s="106"/>
      <c r="I28" s="102" t="e">
        <f t="shared" si="0"/>
        <v>#N/A</v>
      </c>
      <c r="J28" s="102" t="e">
        <f t="shared" si="1"/>
        <v>#N/A</v>
      </c>
      <c r="K28" s="101"/>
      <c r="L28" s="101">
        <v>17</v>
      </c>
      <c r="M28" s="101">
        <f>VLOOKUP(L28,Regolamento!A:B,2,1)</f>
        <v>24</v>
      </c>
      <c r="N28" s="102">
        <f t="shared" si="2"/>
        <v>1</v>
      </c>
      <c r="O28" s="102">
        <f t="shared" si="3"/>
        <v>1</v>
      </c>
      <c r="P28" s="15">
        <f t="shared" si="4"/>
        <v>0</v>
      </c>
      <c r="Q28" s="101"/>
      <c r="R28" s="15" t="e">
        <f t="shared" si="5"/>
        <v>#DIV/0!</v>
      </c>
      <c r="T28" s="48"/>
      <c r="U28" s="10"/>
    </row>
    <row r="29" spans="1:21" x14ac:dyDescent="0.25">
      <c r="A29" s="67"/>
      <c r="B29" s="99" t="e">
        <f>VLOOKUP(A29,concorrenti!A:B,2,0)</f>
        <v>#N/A</v>
      </c>
      <c r="C29" s="222" t="e">
        <f>VLOOKUP(A29,concorrenti!A:E,5,0)</f>
        <v>#N/A</v>
      </c>
      <c r="D29" s="163"/>
      <c r="E29" s="164"/>
      <c r="G29" s="101"/>
      <c r="H29" s="102"/>
      <c r="I29" s="102" t="e">
        <f t="shared" si="0"/>
        <v>#N/A</v>
      </c>
      <c r="J29" s="102" t="e">
        <f t="shared" si="1"/>
        <v>#N/A</v>
      </c>
      <c r="K29" s="101"/>
      <c r="L29" s="101">
        <v>18</v>
      </c>
      <c r="M29" s="101">
        <f>VLOOKUP(L29,Regolamento!A:B,2,1)</f>
        <v>23</v>
      </c>
      <c r="N29" s="102">
        <f t="shared" si="2"/>
        <v>1</v>
      </c>
      <c r="O29" s="102">
        <f t="shared" si="3"/>
        <v>1</v>
      </c>
      <c r="P29" s="15">
        <f t="shared" si="4"/>
        <v>0</v>
      </c>
      <c r="Q29" s="101"/>
      <c r="R29" s="15" t="e">
        <f t="shared" si="5"/>
        <v>#DIV/0!</v>
      </c>
      <c r="T29" s="48"/>
      <c r="U29" s="10"/>
    </row>
    <row r="30" spans="1:21" x14ac:dyDescent="0.25">
      <c r="A30" s="67"/>
      <c r="B30" s="99" t="e">
        <f>VLOOKUP(A30,concorrenti!A:B,2,0)</f>
        <v>#N/A</v>
      </c>
      <c r="C30" s="222" t="e">
        <f>VLOOKUP(A30,concorrenti!A:E,5,0)</f>
        <v>#N/A</v>
      </c>
      <c r="D30" s="163"/>
      <c r="E30" s="163"/>
      <c r="G30" s="101"/>
      <c r="H30" s="102"/>
      <c r="I30" s="102" t="e">
        <f t="shared" si="0"/>
        <v>#N/A</v>
      </c>
      <c r="J30" s="102" t="e">
        <f t="shared" si="1"/>
        <v>#N/A</v>
      </c>
      <c r="K30" s="101"/>
      <c r="L30" s="101">
        <v>19</v>
      </c>
      <c r="M30" s="101">
        <f>VLOOKUP(L30,Regolamento!A:B,2,1)</f>
        <v>22</v>
      </c>
      <c r="N30" s="102">
        <f t="shared" si="2"/>
        <v>1</v>
      </c>
      <c r="O30" s="102">
        <f t="shared" si="3"/>
        <v>1</v>
      </c>
      <c r="P30" s="15">
        <f t="shared" si="4"/>
        <v>0</v>
      </c>
      <c r="Q30" s="101"/>
      <c r="R30" s="15" t="e">
        <f t="shared" si="5"/>
        <v>#DIV/0!</v>
      </c>
      <c r="T30" s="48"/>
      <c r="U30" s="10"/>
    </row>
    <row r="31" spans="1:21" x14ac:dyDescent="0.25">
      <c r="A31" s="67"/>
      <c r="B31" s="99" t="e">
        <f>VLOOKUP(A31,concorrenti!A:B,2,0)</f>
        <v>#N/A</v>
      </c>
      <c r="C31" s="222" t="e">
        <f>VLOOKUP(A31,concorrenti!A:E,5,0)</f>
        <v>#N/A</v>
      </c>
      <c r="D31" s="163"/>
      <c r="E31" s="164"/>
      <c r="G31" s="101"/>
      <c r="H31" s="106"/>
      <c r="I31" s="102" t="e">
        <f t="shared" si="0"/>
        <v>#N/A</v>
      </c>
      <c r="J31" s="102" t="e">
        <f t="shared" si="1"/>
        <v>#N/A</v>
      </c>
      <c r="K31" s="101"/>
      <c r="L31" s="101">
        <v>20</v>
      </c>
      <c r="M31" s="101">
        <f>VLOOKUP(L31,Regolamento!A:B,2,1)</f>
        <v>21</v>
      </c>
      <c r="N31" s="102">
        <f t="shared" si="2"/>
        <v>1</v>
      </c>
      <c r="O31" s="102">
        <f t="shared" si="3"/>
        <v>1</v>
      </c>
      <c r="P31" s="15">
        <f t="shared" si="4"/>
        <v>0</v>
      </c>
      <c r="Q31" s="101"/>
      <c r="R31" s="15" t="e">
        <f t="shared" si="5"/>
        <v>#DIV/0!</v>
      </c>
      <c r="T31" s="48"/>
      <c r="U31" s="10"/>
    </row>
    <row r="32" spans="1:21" x14ac:dyDescent="0.25">
      <c r="A32" s="67"/>
      <c r="B32" s="99" t="e">
        <f>VLOOKUP(A32,concorrenti!A:B,2,0)</f>
        <v>#N/A</v>
      </c>
      <c r="C32" s="222" t="e">
        <f>VLOOKUP(A32,concorrenti!A:E,5,0)</f>
        <v>#N/A</v>
      </c>
      <c r="D32" s="163"/>
      <c r="E32" s="163"/>
      <c r="G32" s="101"/>
      <c r="H32" s="102"/>
      <c r="I32" s="102" t="e">
        <f t="shared" si="0"/>
        <v>#N/A</v>
      </c>
      <c r="J32" s="102" t="e">
        <f t="shared" si="1"/>
        <v>#N/A</v>
      </c>
      <c r="K32" s="104"/>
      <c r="L32" s="101">
        <v>21</v>
      </c>
      <c r="M32" s="101">
        <f>VLOOKUP(L32,Regolamento!A:B,2,1)</f>
        <v>20</v>
      </c>
      <c r="N32" s="102">
        <f t="shared" si="2"/>
        <v>1</v>
      </c>
      <c r="O32" s="102">
        <f t="shared" si="3"/>
        <v>1</v>
      </c>
      <c r="P32" s="15">
        <f t="shared" si="4"/>
        <v>0</v>
      </c>
      <c r="Q32" s="101"/>
      <c r="R32" s="15" t="e">
        <f t="shared" si="5"/>
        <v>#DIV/0!</v>
      </c>
    </row>
    <row r="33" spans="1:21" x14ac:dyDescent="0.25">
      <c r="A33" s="8"/>
      <c r="B33" s="99" t="e">
        <f>VLOOKUP(A33,concorrenti!A:B,2,0)</f>
        <v>#N/A</v>
      </c>
      <c r="C33" s="222" t="e">
        <f>VLOOKUP(A33,concorrenti!A:E,5,0)</f>
        <v>#N/A</v>
      </c>
      <c r="D33" s="163"/>
      <c r="E33" s="163"/>
      <c r="G33" s="101"/>
      <c r="H33" s="102"/>
      <c r="I33" s="102" t="e">
        <f t="shared" si="0"/>
        <v>#N/A</v>
      </c>
      <c r="J33" s="102" t="e">
        <f t="shared" si="1"/>
        <v>#N/A</v>
      </c>
      <c r="K33" s="101"/>
      <c r="L33" s="101">
        <v>22</v>
      </c>
      <c r="M33" s="101">
        <f>VLOOKUP(L33,Regolamento!A:B,2,1)</f>
        <v>19</v>
      </c>
      <c r="N33" s="102">
        <f t="shared" si="2"/>
        <v>1</v>
      </c>
      <c r="O33" s="102">
        <f t="shared" si="3"/>
        <v>1</v>
      </c>
      <c r="P33" s="15">
        <f t="shared" si="4"/>
        <v>0</v>
      </c>
      <c r="Q33" s="101"/>
      <c r="R33" s="15" t="e">
        <f t="shared" si="5"/>
        <v>#DIV/0!</v>
      </c>
    </row>
    <row r="34" spans="1:21" x14ac:dyDescent="0.25">
      <c r="A34" s="67"/>
      <c r="B34" s="99" t="e">
        <f>VLOOKUP(A34,concorrenti!A:B,2,0)</f>
        <v>#N/A</v>
      </c>
      <c r="C34" s="222" t="e">
        <f>VLOOKUP(A34,concorrenti!A:E,5,0)</f>
        <v>#N/A</v>
      </c>
      <c r="D34" s="163"/>
      <c r="E34" s="164"/>
      <c r="G34" s="101"/>
      <c r="H34" s="102"/>
      <c r="I34" s="102" t="e">
        <f>IF(C34&lt;&gt;0,((1+RIGHT(F34,2)/100)-0.1),(1+RIGHT(F34,2)/100))+1</f>
        <v>#N/A</v>
      </c>
      <c r="J34" s="102" t="e">
        <f t="shared" si="1"/>
        <v>#N/A</v>
      </c>
      <c r="K34" s="101"/>
      <c r="L34" s="101">
        <v>23</v>
      </c>
      <c r="M34" s="101">
        <f>VLOOKUP(L34,Regolamento!A:B,2,1)</f>
        <v>18</v>
      </c>
      <c r="N34" s="102">
        <f t="shared" si="2"/>
        <v>1</v>
      </c>
      <c r="O34" s="102">
        <f t="shared" si="3"/>
        <v>1</v>
      </c>
      <c r="P34" s="15">
        <f t="shared" si="4"/>
        <v>0</v>
      </c>
      <c r="Q34" s="101"/>
      <c r="R34" s="15" t="e">
        <f t="shared" si="5"/>
        <v>#DIV/0!</v>
      </c>
    </row>
    <row r="35" spans="1:21" x14ac:dyDescent="0.25">
      <c r="A35" s="67"/>
      <c r="B35" s="99" t="e">
        <f>VLOOKUP(A35,concorrenti!A:B,2,0)</f>
        <v>#N/A</v>
      </c>
      <c r="C35" s="222" t="e">
        <f>VLOOKUP(A35,concorrenti!A:E,5,0)</f>
        <v>#N/A</v>
      </c>
      <c r="D35" s="163"/>
      <c r="E35" s="163"/>
      <c r="G35" s="101"/>
      <c r="H35" s="106"/>
      <c r="I35" s="102" t="e">
        <f>IF(C35&lt;&gt;0,((1+RIGHT(F35,2)/100)-0.1),(1+RIGHT(F35,2)/100))</f>
        <v>#N/A</v>
      </c>
      <c r="J35" s="102" t="e">
        <f t="shared" si="1"/>
        <v>#N/A</v>
      </c>
      <c r="K35" s="101"/>
      <c r="L35" s="101">
        <v>24</v>
      </c>
      <c r="M35" s="101">
        <f>VLOOKUP(L35,Regolamento!A:B,2,1)</f>
        <v>17</v>
      </c>
      <c r="N35" s="102">
        <f t="shared" si="2"/>
        <v>1</v>
      </c>
      <c r="O35" s="102">
        <f t="shared" si="3"/>
        <v>1</v>
      </c>
      <c r="P35" s="15">
        <f t="shared" si="4"/>
        <v>0</v>
      </c>
      <c r="Q35" s="101"/>
      <c r="R35" s="15" t="e">
        <f t="shared" si="5"/>
        <v>#DIV/0!</v>
      </c>
    </row>
    <row r="36" spans="1:21" x14ac:dyDescent="0.25">
      <c r="A36" s="67"/>
      <c r="B36" s="99" t="e">
        <f>VLOOKUP(A36,concorrenti!A:B,2,0)</f>
        <v>#N/A</v>
      </c>
      <c r="C36" s="222" t="e">
        <f>VLOOKUP(A36,concorrenti!A:E,5,0)</f>
        <v>#N/A</v>
      </c>
      <c r="D36" s="163"/>
      <c r="E36" s="163"/>
      <c r="G36" s="101"/>
      <c r="H36" s="106"/>
      <c r="I36" s="102" t="e">
        <f>IF(C36&lt;&gt;0,((1+RIGHT(F36,2)/100)-0.1),(1+RIGHT(F36,2)/100))</f>
        <v>#N/A</v>
      </c>
      <c r="J36" s="102" t="e">
        <f t="shared" si="1"/>
        <v>#N/A</v>
      </c>
      <c r="K36" s="101"/>
      <c r="L36" s="101">
        <v>25</v>
      </c>
      <c r="M36" s="101">
        <f>VLOOKUP(L36,Regolamento!A:B,2,1)</f>
        <v>16</v>
      </c>
      <c r="N36" s="102">
        <f t="shared" si="2"/>
        <v>1</v>
      </c>
      <c r="O36" s="102">
        <f t="shared" si="3"/>
        <v>1</v>
      </c>
      <c r="P36" s="15">
        <f>IF(H104&lt;&gt;0,+M36*N36*O36,0)</f>
        <v>0</v>
      </c>
      <c r="Q36" s="101"/>
      <c r="R36" s="15" t="e">
        <f t="shared" si="5"/>
        <v>#DIV/0!</v>
      </c>
    </row>
    <row r="37" spans="1:21" x14ac:dyDescent="0.25">
      <c r="A37" s="67"/>
      <c r="B37" s="99" t="e">
        <f>VLOOKUP(A37,concorrenti!A:B,2,0)</f>
        <v>#N/A</v>
      </c>
      <c r="C37" s="222" t="e">
        <f>VLOOKUP(A37,concorrenti!A:E,5,0)</f>
        <v>#N/A</v>
      </c>
      <c r="D37" s="163"/>
      <c r="E37" s="163"/>
      <c r="G37" s="101"/>
      <c r="H37" s="102"/>
      <c r="I37" s="102" t="e">
        <f>IF(C37&lt;&gt;0,((1+RIGHT(F37,2)/100)-0.1),(1+RIGHT(F37,2)/100))</f>
        <v>#N/A</v>
      </c>
      <c r="J37" s="102" t="e">
        <f t="shared" si="1"/>
        <v>#N/A</v>
      </c>
      <c r="K37" s="101"/>
      <c r="L37" s="101">
        <v>26</v>
      </c>
      <c r="M37" s="101">
        <f>VLOOKUP(L37,Regolamento!A:B,2,1)</f>
        <v>15</v>
      </c>
      <c r="N37" s="102">
        <f t="shared" si="2"/>
        <v>1</v>
      </c>
      <c r="O37" s="102">
        <f t="shared" si="3"/>
        <v>1</v>
      </c>
      <c r="P37" s="15">
        <f t="shared" si="4"/>
        <v>0</v>
      </c>
      <c r="Q37" s="101"/>
      <c r="R37" s="15" t="e">
        <f t="shared" si="5"/>
        <v>#DIV/0!</v>
      </c>
    </row>
    <row r="38" spans="1:21" x14ac:dyDescent="0.25">
      <c r="A38" s="67"/>
      <c r="B38" s="99" t="e">
        <f>VLOOKUP(A38,concorrenti!A:B,2,0)</f>
        <v>#N/A</v>
      </c>
      <c r="C38" s="222" t="e">
        <f>VLOOKUP(A38,concorrenti!A:E,5,0)</f>
        <v>#N/A</v>
      </c>
      <c r="D38" s="163"/>
      <c r="E38" s="163"/>
      <c r="G38" s="101"/>
      <c r="H38" s="102"/>
      <c r="I38" s="102" t="e">
        <f>IF(C38&lt;&gt;0,((1+RIGHT(F38,2)/100)-0.1),(1+RIGHT(F38,2)/100))+1</f>
        <v>#N/A</v>
      </c>
      <c r="J38" s="102" t="e">
        <f t="shared" si="1"/>
        <v>#N/A</v>
      </c>
      <c r="K38" s="101"/>
      <c r="L38" s="101">
        <v>27</v>
      </c>
      <c r="M38" s="101">
        <f>VLOOKUP(L38,Regolamento!A:B,2,1)</f>
        <v>14</v>
      </c>
      <c r="N38" s="102">
        <f t="shared" si="2"/>
        <v>1</v>
      </c>
      <c r="O38" s="102">
        <f t="shared" si="3"/>
        <v>1</v>
      </c>
      <c r="P38" s="15">
        <f t="shared" si="4"/>
        <v>0</v>
      </c>
      <c r="Q38" s="101"/>
      <c r="R38" s="15" t="e">
        <f t="shared" si="5"/>
        <v>#DIV/0!</v>
      </c>
    </row>
    <row r="39" spans="1:21" x14ac:dyDescent="0.25">
      <c r="A39" s="67"/>
      <c r="B39" s="99" t="e">
        <f>VLOOKUP(A39,concorrenti!A:B,2,0)</f>
        <v>#N/A</v>
      </c>
      <c r="C39" s="222" t="e">
        <f>VLOOKUP(A39,concorrenti!A:E,5,0)</f>
        <v>#N/A</v>
      </c>
      <c r="D39" s="163"/>
      <c r="E39" s="163"/>
      <c r="G39" s="101"/>
      <c r="H39" s="106"/>
      <c r="I39" s="102" t="e">
        <f>IF(C39&lt;&gt;0,((1+RIGHT(F39,2)/100)-0.1),(1+RIGHT(F39,2)/100))+1</f>
        <v>#N/A</v>
      </c>
      <c r="J39" s="102" t="e">
        <f t="shared" si="1"/>
        <v>#N/A</v>
      </c>
      <c r="K39" s="101"/>
      <c r="L39" s="101">
        <v>28</v>
      </c>
      <c r="M39" s="101">
        <f>VLOOKUP(L39,Regolamento!A:B,2,1)</f>
        <v>13</v>
      </c>
      <c r="N39" s="102">
        <f t="shared" si="2"/>
        <v>1</v>
      </c>
      <c r="O39" s="102">
        <f t="shared" si="3"/>
        <v>1</v>
      </c>
      <c r="P39" s="15">
        <f t="shared" si="4"/>
        <v>0</v>
      </c>
      <c r="Q39" s="101"/>
      <c r="R39" s="15" t="e">
        <f t="shared" si="5"/>
        <v>#DIV/0!</v>
      </c>
    </row>
    <row r="40" spans="1:21" x14ac:dyDescent="0.25">
      <c r="A40" s="67"/>
      <c r="B40" s="99" t="e">
        <f>VLOOKUP(A40,concorrenti!A:B,2,0)</f>
        <v>#N/A</v>
      </c>
      <c r="C40" s="222" t="e">
        <f>VLOOKUP(A40,concorrenti!A:E,5,0)</f>
        <v>#N/A</v>
      </c>
      <c r="D40" s="163"/>
      <c r="E40" s="163"/>
      <c r="G40" s="101"/>
      <c r="H40" s="106"/>
      <c r="I40" s="102" t="e">
        <f>IF(C40&lt;&gt;0,((1+RIGHT(F40,2)/100)-0.1),(1+RIGHT(F40,2)/100))</f>
        <v>#N/A</v>
      </c>
      <c r="J40" s="102" t="e">
        <f t="shared" si="1"/>
        <v>#N/A</v>
      </c>
      <c r="K40" s="101"/>
      <c r="L40" s="101">
        <v>29</v>
      </c>
      <c r="M40" s="101">
        <f>VLOOKUP(L40,Regolamento!A:B,2,1)</f>
        <v>12</v>
      </c>
      <c r="N40" s="102">
        <f t="shared" si="2"/>
        <v>1</v>
      </c>
      <c r="O40" s="102">
        <f t="shared" si="3"/>
        <v>1</v>
      </c>
      <c r="P40" s="15">
        <f t="shared" si="4"/>
        <v>0</v>
      </c>
      <c r="Q40" s="101"/>
      <c r="R40" s="15" t="e">
        <f t="shared" si="5"/>
        <v>#DIV/0!</v>
      </c>
    </row>
    <row r="41" spans="1:21" x14ac:dyDescent="0.25">
      <c r="A41" s="67"/>
      <c r="B41" s="99" t="e">
        <f>VLOOKUP(A41,concorrenti!A:B,2,0)</f>
        <v>#N/A</v>
      </c>
      <c r="C41" s="222" t="e">
        <f>VLOOKUP(A41,concorrenti!A:E,5,0)</f>
        <v>#N/A</v>
      </c>
      <c r="D41" s="163"/>
      <c r="E41" s="163"/>
      <c r="G41" s="101"/>
      <c r="H41" s="102"/>
      <c r="I41" s="102" t="e">
        <f>IF(C41&lt;&gt;0,((1+RIGHT(F41,2)/100)-0.1),(1+RIGHT(F41,2)/100))</f>
        <v>#N/A</v>
      </c>
      <c r="J41" s="102" t="e">
        <f t="shared" si="1"/>
        <v>#N/A</v>
      </c>
      <c r="K41" s="101"/>
      <c r="L41" s="101">
        <v>30</v>
      </c>
      <c r="M41" s="101">
        <f>VLOOKUP(L41,Regolamento!A:B,2,1)</f>
        <v>11</v>
      </c>
      <c r="N41" s="102">
        <f t="shared" si="2"/>
        <v>1</v>
      </c>
      <c r="O41" s="102">
        <f t="shared" si="3"/>
        <v>1</v>
      </c>
      <c r="P41" s="15">
        <f t="shared" si="4"/>
        <v>0</v>
      </c>
      <c r="Q41" s="101"/>
      <c r="R41" s="15" t="e">
        <f t="shared" si="5"/>
        <v>#DIV/0!</v>
      </c>
    </row>
    <row r="42" spans="1:21" x14ac:dyDescent="0.25">
      <c r="A42" s="67"/>
      <c r="B42" s="99" t="e">
        <f>VLOOKUP(A42,concorrenti!A:B,2,0)</f>
        <v>#N/A</v>
      </c>
      <c r="C42" s="222" t="e">
        <f>VLOOKUP(A42,concorrenti!A:E,5,0)</f>
        <v>#N/A</v>
      </c>
      <c r="D42" s="163"/>
      <c r="E42" s="163"/>
      <c r="G42" s="101"/>
      <c r="H42" s="102"/>
      <c r="I42" s="102" t="e">
        <f>IF(C42&lt;&gt;0,((1+RIGHT(F42,2)/100)-0.1),(1+RIGHT(F42,2)/100))</f>
        <v>#N/A</v>
      </c>
      <c r="J42" s="102" t="e">
        <f t="shared" si="1"/>
        <v>#N/A</v>
      </c>
      <c r="K42" s="101"/>
      <c r="L42" s="101">
        <v>31</v>
      </c>
      <c r="M42" s="101">
        <f>VLOOKUP(L42,Regolamento!A:B,2,1)</f>
        <v>10</v>
      </c>
      <c r="N42" s="102">
        <f t="shared" si="2"/>
        <v>1</v>
      </c>
      <c r="O42" s="102">
        <f t="shared" si="3"/>
        <v>1</v>
      </c>
      <c r="P42" s="15">
        <f t="shared" si="4"/>
        <v>0</v>
      </c>
      <c r="Q42" s="101"/>
      <c r="R42" s="15" t="e">
        <f t="shared" si="5"/>
        <v>#DIV/0!</v>
      </c>
    </row>
    <row r="43" spans="1:21" x14ac:dyDescent="0.25">
      <c r="A43" s="67"/>
      <c r="B43" s="99" t="e">
        <f>VLOOKUP(A43,concorrenti!A:B,2,0)</f>
        <v>#N/A</v>
      </c>
      <c r="C43" s="222" t="e">
        <f>VLOOKUP(A43,concorrenti!A:E,5,0)</f>
        <v>#N/A</v>
      </c>
      <c r="D43" s="163"/>
      <c r="E43" s="163"/>
      <c r="G43" s="101"/>
      <c r="H43" s="102"/>
      <c r="I43" s="102" t="e">
        <f>IF(C43&lt;&gt;0,((1+RIGHT(F43,2)/100)-0.1),(1+RIGHT(F43,2)/100))+1</f>
        <v>#N/A</v>
      </c>
      <c r="J43" s="102" t="e">
        <f t="shared" si="1"/>
        <v>#N/A</v>
      </c>
      <c r="K43" s="101"/>
      <c r="L43" s="101">
        <v>32</v>
      </c>
      <c r="M43" s="101">
        <f>VLOOKUP(L43,Regolamento!A:B,2,1)</f>
        <v>9</v>
      </c>
      <c r="N43" s="102">
        <f t="shared" si="2"/>
        <v>1</v>
      </c>
      <c r="O43" s="102">
        <f t="shared" si="3"/>
        <v>1</v>
      </c>
      <c r="P43" s="15">
        <f t="shared" si="4"/>
        <v>0</v>
      </c>
      <c r="Q43" s="101"/>
      <c r="R43" s="15" t="e">
        <f t="shared" si="5"/>
        <v>#DIV/0!</v>
      </c>
    </row>
    <row r="44" spans="1:21" x14ac:dyDescent="0.25">
      <c r="A44" s="8"/>
      <c r="B44" s="99"/>
      <c r="C44" s="12"/>
      <c r="D44" s="163"/>
      <c r="E44" s="163"/>
      <c r="G44" s="101"/>
      <c r="H44" s="102"/>
      <c r="I44" s="102"/>
      <c r="J44" s="102"/>
      <c r="K44" s="101"/>
      <c r="L44" s="101"/>
      <c r="M44" s="101"/>
      <c r="N44" s="102"/>
      <c r="O44" s="102"/>
      <c r="P44" s="15"/>
      <c r="Q44" s="101"/>
      <c r="R44" s="15"/>
    </row>
    <row r="45" spans="1:21" x14ac:dyDescent="0.25">
      <c r="A45" s="67"/>
      <c r="B45" s="99"/>
      <c r="C45" s="12"/>
      <c r="D45" s="163"/>
      <c r="E45" s="163"/>
      <c r="G45" s="101"/>
      <c r="H45" s="106"/>
      <c r="I45" s="102"/>
      <c r="J45" s="102"/>
      <c r="K45" s="101"/>
      <c r="L45" s="101"/>
      <c r="M45" s="101"/>
      <c r="N45" s="102"/>
      <c r="O45" s="102"/>
      <c r="P45" s="15"/>
      <c r="Q45" s="101"/>
      <c r="R45" s="15"/>
    </row>
    <row r="46" spans="1:21" x14ac:dyDescent="0.25">
      <c r="A46" s="165" t="s">
        <v>460</v>
      </c>
      <c r="B46" s="101"/>
      <c r="C46" s="101"/>
      <c r="D46" s="101"/>
      <c r="E46" s="101"/>
      <c r="F46" s="101"/>
      <c r="G46" s="101"/>
      <c r="H46" s="101"/>
      <c r="I46" s="102"/>
      <c r="J46" s="102"/>
      <c r="K46" s="101"/>
      <c r="L46" s="101"/>
      <c r="M46" s="101"/>
      <c r="N46" s="101"/>
      <c r="O46" s="101"/>
      <c r="P46" s="101"/>
      <c r="Q46" s="101"/>
      <c r="R46" s="15"/>
    </row>
    <row r="47" spans="1:21" x14ac:dyDescent="0.25">
      <c r="A47" s="67"/>
      <c r="B47" s="99" t="e">
        <f>VLOOKUP(A47,concorrenti!A:B,2,0)</f>
        <v>#N/A</v>
      </c>
      <c r="C47" s="12" t="e">
        <f>VLOOKUP(A47,concorrenti!A:E,5,0)</f>
        <v>#N/A</v>
      </c>
      <c r="D47" s="163"/>
      <c r="E47" s="163"/>
      <c r="G47" s="101"/>
      <c r="H47" s="107" t="s">
        <v>528</v>
      </c>
      <c r="I47" s="102"/>
      <c r="J47" s="102"/>
      <c r="K47" s="101"/>
      <c r="L47" s="101"/>
      <c r="M47" s="101"/>
      <c r="N47" s="102"/>
      <c r="O47" s="102"/>
      <c r="P47" s="15">
        <v>1E-3</v>
      </c>
      <c r="Q47" s="101"/>
      <c r="R47" s="15"/>
      <c r="T47" s="48"/>
      <c r="U47" s="10"/>
    </row>
    <row r="48" spans="1:21" x14ac:dyDescent="0.25">
      <c r="A48" s="67"/>
      <c r="B48" s="99" t="e">
        <f>VLOOKUP(A48,concorrenti!A:B,2,0)</f>
        <v>#N/A</v>
      </c>
      <c r="C48" s="12" t="e">
        <f>VLOOKUP(A48,concorrenti!A:E,5,0)</f>
        <v>#N/A</v>
      </c>
      <c r="D48" s="163"/>
      <c r="E48" s="163"/>
      <c r="G48" s="101"/>
      <c r="H48" s="107" t="s">
        <v>529</v>
      </c>
      <c r="I48" s="102"/>
      <c r="J48" s="102"/>
      <c r="K48" s="101"/>
      <c r="L48" s="101"/>
      <c r="M48" s="101"/>
      <c r="N48" s="101"/>
      <c r="O48" s="101"/>
      <c r="P48" s="15">
        <v>1E-3</v>
      </c>
      <c r="Q48" s="101"/>
      <c r="R48" s="15"/>
    </row>
    <row r="50" spans="16:16" x14ac:dyDescent="0.25">
      <c r="P50" s="166">
        <f>SUM(P12:P49)</f>
        <v>2E-3</v>
      </c>
    </row>
    <row r="51" spans="16:16" hidden="1" x14ac:dyDescent="0.25"/>
    <row r="52" spans="16:16" hidden="1" x14ac:dyDescent="0.25"/>
    <row r="53" spans="16:16" hidden="1" x14ac:dyDescent="0.25"/>
    <row r="54" spans="16:16" hidden="1" x14ac:dyDescent="0.25"/>
    <row r="55" spans="16:16" hidden="1" x14ac:dyDescent="0.25"/>
    <row r="56" spans="16:16" hidden="1" x14ac:dyDescent="0.25"/>
    <row r="57" spans="16:16" hidden="1" x14ac:dyDescent="0.25"/>
    <row r="58" spans="16:16" hidden="1" x14ac:dyDescent="0.25"/>
    <row r="59" spans="16:16" hidden="1" x14ac:dyDescent="0.25"/>
    <row r="60" spans="16:16" hidden="1" x14ac:dyDescent="0.25"/>
    <row r="61" spans="16:16" hidden="1" x14ac:dyDescent="0.25"/>
    <row r="62" spans="16:16" hidden="1" x14ac:dyDescent="0.25"/>
    <row r="63" spans="16:16" hidden="1" x14ac:dyDescent="0.25"/>
    <row r="64" spans="16:1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6:21" hidden="1" x14ac:dyDescent="0.25"/>
    <row r="82" spans="16:21" hidden="1" x14ac:dyDescent="0.25"/>
    <row r="83" spans="16:21" hidden="1" x14ac:dyDescent="0.25"/>
    <row r="84" spans="16:21" hidden="1" x14ac:dyDescent="0.25"/>
    <row r="85" spans="16:21" hidden="1" x14ac:dyDescent="0.25"/>
    <row r="86" spans="16:21" hidden="1" x14ac:dyDescent="0.25"/>
    <row r="87" spans="16:21" hidden="1" x14ac:dyDescent="0.25"/>
    <row r="88" spans="16:21" hidden="1" x14ac:dyDescent="0.25">
      <c r="P88" s="6">
        <f>SUM(P12:P46)</f>
        <v>0</v>
      </c>
    </row>
    <row r="94" spans="16:21" x14ac:dyDescent="0.25">
      <c r="T94" s="48"/>
      <c r="U94" s="10"/>
    </row>
    <row r="100" spans="1:18" ht="15.75" x14ac:dyDescent="0.25">
      <c r="A100" s="126" t="s">
        <v>423</v>
      </c>
    </row>
    <row r="101" spans="1:18" x14ac:dyDescent="0.25">
      <c r="A101" s="67"/>
      <c r="B101" s="99" t="e">
        <f>VLOOKUP(A101,concorrenti!A:B,2,0)</f>
        <v>#N/A</v>
      </c>
      <c r="C101" s="12" t="e">
        <f>VLOOKUP(A101,concorrenti!A:E,5,0)</f>
        <v>#N/A</v>
      </c>
      <c r="D101" s="163"/>
      <c r="E101" s="163"/>
      <c r="G101" s="101"/>
      <c r="H101" s="106"/>
      <c r="I101" s="102" t="e">
        <f t="shared" ref="I101:I106" si="6">IF(C101&lt;&gt;0,((1+RIGHT(F101,2)/100)-0.1),(1+RIGHT(F101,2)/100))</f>
        <v>#N/A</v>
      </c>
      <c r="J101" s="102" t="e">
        <f t="shared" ref="J101:J106" si="7">+H101*I101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:N105" si="8">1+E$5/100</f>
        <v>1</v>
      </c>
      <c r="O101" s="102">
        <f t="shared" ref="O101:O105" si="9">1+E$6/100</f>
        <v>1</v>
      </c>
      <c r="P101" s="15">
        <f t="shared" ref="P101:P105" si="10">IF(H101&lt;&gt;0,+M101*N101*O101,0)</f>
        <v>0</v>
      </c>
      <c r="Q101" s="101"/>
      <c r="R101" s="15" t="e">
        <f t="shared" ref="R101:R106" si="11">+H101/E$5</f>
        <v>#DIV/0!</v>
      </c>
    </row>
    <row r="102" spans="1:18" x14ac:dyDescent="0.25">
      <c r="A102" s="67"/>
      <c r="B102" s="99" t="e">
        <f>VLOOKUP(A102,concorrenti!A:B,2,0)</f>
        <v>#N/A</v>
      </c>
      <c r="C102" s="12" t="e">
        <f>VLOOKUP(A102,concorrenti!A:E,5,0)</f>
        <v>#N/A</v>
      </c>
      <c r="D102" s="163"/>
      <c r="E102" s="164"/>
      <c r="G102" s="101"/>
      <c r="H102" s="102"/>
      <c r="I102" s="102" t="e">
        <f t="shared" si="6"/>
        <v>#N/A</v>
      </c>
      <c r="J102" s="102" t="e">
        <f t="shared" si="7"/>
        <v>#N/A</v>
      </c>
      <c r="K102" s="101"/>
      <c r="L102" s="101">
        <v>2</v>
      </c>
      <c r="M102" s="101">
        <f>VLOOKUP(L102,Regolamento!A:B,2,1)</f>
        <v>45</v>
      </c>
      <c r="N102" s="102">
        <f t="shared" si="8"/>
        <v>1</v>
      </c>
      <c r="O102" s="102">
        <f t="shared" si="9"/>
        <v>1</v>
      </c>
      <c r="P102" s="15">
        <f t="shared" si="10"/>
        <v>0</v>
      </c>
      <c r="Q102" s="101"/>
      <c r="R102" s="15" t="e">
        <f t="shared" si="11"/>
        <v>#DIV/0!</v>
      </c>
    </row>
    <row r="103" spans="1:18" x14ac:dyDescent="0.25">
      <c r="A103" s="67"/>
      <c r="B103" s="99" t="e">
        <f>VLOOKUP(A103,concorrenti!A:B,2,0)</f>
        <v>#N/A</v>
      </c>
      <c r="C103" s="12" t="e">
        <f>VLOOKUP(A103,concorrenti!A:E,5,0)</f>
        <v>#N/A</v>
      </c>
      <c r="D103" s="163"/>
      <c r="E103" s="163"/>
      <c r="G103" s="101"/>
      <c r="H103" s="102"/>
      <c r="I103" s="102" t="e">
        <f t="shared" si="6"/>
        <v>#N/A</v>
      </c>
      <c r="J103" s="102" t="e">
        <f t="shared" si="7"/>
        <v>#N/A</v>
      </c>
      <c r="K103" s="101"/>
      <c r="L103" s="101">
        <v>3</v>
      </c>
      <c r="M103" s="101">
        <f>VLOOKUP(L103,Regolamento!A:B,2,1)</f>
        <v>41</v>
      </c>
      <c r="N103" s="102">
        <f t="shared" si="8"/>
        <v>1</v>
      </c>
      <c r="O103" s="102">
        <f t="shared" si="9"/>
        <v>1</v>
      </c>
      <c r="P103" s="15">
        <f t="shared" si="10"/>
        <v>0</v>
      </c>
      <c r="Q103" s="101"/>
      <c r="R103" s="15" t="e">
        <f t="shared" si="11"/>
        <v>#DIV/0!</v>
      </c>
    </row>
    <row r="104" spans="1:18" x14ac:dyDescent="0.25">
      <c r="A104" s="67"/>
      <c r="B104" s="99" t="e">
        <f>VLOOKUP(A104,concorrenti!A:B,2,0)</f>
        <v>#N/A</v>
      </c>
      <c r="C104" s="12" t="e">
        <f>VLOOKUP(A104,concorrenti!A:E,5,0)</f>
        <v>#N/A</v>
      </c>
      <c r="D104" s="163"/>
      <c r="E104" s="163"/>
      <c r="H104" s="102"/>
      <c r="I104" s="102" t="e">
        <f t="shared" si="6"/>
        <v>#N/A</v>
      </c>
      <c r="J104" s="102" t="e">
        <f t="shared" si="7"/>
        <v>#N/A</v>
      </c>
      <c r="K104" s="101"/>
      <c r="L104" s="101">
        <v>4</v>
      </c>
      <c r="M104" s="101">
        <f>VLOOKUP(L104,Regolamento!A:B,2,1)</f>
        <v>38</v>
      </c>
      <c r="N104" s="102">
        <f t="shared" si="8"/>
        <v>1</v>
      </c>
      <c r="O104" s="102">
        <f t="shared" si="9"/>
        <v>1</v>
      </c>
      <c r="P104" s="15">
        <f t="shared" si="10"/>
        <v>0</v>
      </c>
      <c r="Q104" s="101"/>
      <c r="R104" s="15" t="e">
        <f t="shared" si="11"/>
        <v>#DIV/0!</v>
      </c>
    </row>
    <row r="105" spans="1:18" x14ac:dyDescent="0.25">
      <c r="A105" s="8"/>
      <c r="B105" s="99" t="e">
        <f>VLOOKUP(A105,concorrenti!A:B,2,0)</f>
        <v>#N/A</v>
      </c>
      <c r="C105" s="12" t="e">
        <f>VLOOKUP(A105,concorrenti!A:E,5,0)</f>
        <v>#N/A</v>
      </c>
      <c r="D105" s="163"/>
      <c r="E105" s="163"/>
      <c r="G105" s="101"/>
      <c r="H105" s="102"/>
      <c r="I105" s="102" t="e">
        <f t="shared" si="6"/>
        <v>#N/A</v>
      </c>
      <c r="J105" s="102" t="e">
        <f t="shared" si="7"/>
        <v>#N/A</v>
      </c>
      <c r="K105" s="101"/>
      <c r="L105" s="101">
        <v>5</v>
      </c>
      <c r="M105" s="101">
        <f>VLOOKUP(L105,Regolamento!A:B,2,1)</f>
        <v>36</v>
      </c>
      <c r="N105" s="102">
        <f t="shared" si="8"/>
        <v>1</v>
      </c>
      <c r="O105" s="102">
        <f t="shared" si="9"/>
        <v>1</v>
      </c>
      <c r="P105" s="15">
        <f t="shared" si="10"/>
        <v>0</v>
      </c>
      <c r="Q105" s="101"/>
      <c r="R105" s="15" t="e">
        <f t="shared" si="11"/>
        <v>#DIV/0!</v>
      </c>
    </row>
    <row r="106" spans="1:18" x14ac:dyDescent="0.25">
      <c r="A106" s="67"/>
      <c r="B106" s="99" t="e">
        <f>VLOOKUP(A106,concorrenti!A:B,2,0)</f>
        <v>#N/A</v>
      </c>
      <c r="C106" s="12" t="e">
        <f>VLOOKUP(A106,concorrenti!A:E,5,0)</f>
        <v>#N/A</v>
      </c>
      <c r="D106" s="163"/>
      <c r="E106" s="163"/>
      <c r="G106" s="101"/>
      <c r="H106" s="102"/>
      <c r="I106" s="102" t="e">
        <f t="shared" si="6"/>
        <v>#N/A</v>
      </c>
      <c r="J106" s="102" t="e">
        <f t="shared" si="7"/>
        <v>#N/A</v>
      </c>
      <c r="K106" s="101"/>
      <c r="L106" s="101">
        <v>6</v>
      </c>
      <c r="M106" s="101">
        <f>VLOOKUP(L106,Regolamento!A:B,2,1)</f>
        <v>35</v>
      </c>
      <c r="N106" s="102">
        <f t="shared" si="2"/>
        <v>1</v>
      </c>
      <c r="O106" s="102">
        <f t="shared" si="3"/>
        <v>1</v>
      </c>
      <c r="P106" s="15">
        <f>IF(H106&lt;&gt;0,+M106*N106*O106,0)</f>
        <v>0</v>
      </c>
      <c r="Q106" s="101"/>
      <c r="R106" s="15" t="e">
        <f t="shared" si="11"/>
        <v>#DIV/0!</v>
      </c>
    </row>
    <row r="108" spans="1:18" x14ac:dyDescent="0.25">
      <c r="P108" s="91">
        <f>SUM(P101:P106)</f>
        <v>0</v>
      </c>
    </row>
  </sheetData>
  <sortState xmlns:xlrd2="http://schemas.microsoft.com/office/spreadsheetml/2017/richdata2" ref="A12:J44">
    <sortCondition ref="J12:J4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Generale</vt:lpstr>
      <vt:lpstr>Premi</vt:lpstr>
      <vt:lpstr>TROFEO Nora</vt:lpstr>
      <vt:lpstr>Castellotti</vt:lpstr>
      <vt:lpstr>Castelli Pavesi</vt:lpstr>
      <vt:lpstr>Coppa Monza</vt:lpstr>
      <vt:lpstr>Maserati</vt:lpstr>
      <vt:lpstr>Solidarietà</vt:lpstr>
      <vt:lpstr>Lario</vt:lpstr>
      <vt:lpstr>Virgilio</vt:lpstr>
      <vt:lpstr>200 Miglia CR</vt:lpstr>
      <vt:lpstr>Ambrosiano</vt:lpstr>
      <vt:lpstr>concorrenti</vt:lpstr>
      <vt:lpstr>Regolamento</vt:lpstr>
    </vt:vector>
  </TitlesOfParts>
  <Company>Gaalf Studio Associato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Giorgio Barni</cp:lastModifiedBy>
  <dcterms:created xsi:type="dcterms:W3CDTF">2017-06-22T12:54:28Z</dcterms:created>
  <dcterms:modified xsi:type="dcterms:W3CDTF">2026-05-14T09:01:21Z</dcterms:modified>
</cp:coreProperties>
</file>